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<sst xmlns="http://schemas.openxmlformats.org/spreadsheetml/2006/main" count="29" uniqueCount="24">
  <si>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Kadian</t>
  </si>
  <si>
    <t>Q1</t>
  </si>
  <si>
    <t>Q2</t>
  </si>
  <si>
    <t>Q3</t>
  </si>
  <si>
    <t>Q4</t>
  </si>
  <si>
    <t>TOTAL</t>
  </si>
  <si>
    <t>Gross Sales</t>
  </si>
  <si>
    <t>Avg Selling Price</t>
  </si>
  <si>
    <t>Decay rate</t>
  </si>
  <si>
    <t>Est'd Net Sales - Base</t>
  </si>
  <si>
    <t>COGS</t>
  </si>
  <si>
    <t>Est'd GP</t>
  </si>
  <si>
    <t>Milestone to K</t>
  </si>
  <si>
    <t>Units - bottles</t>
  </si>
  <si>
    <t xml:space="preserve">       assume</t>
  </si>
  <si>
    <t xml:space="preserve">Distribution </t>
  </si>
  <si>
    <t>Regulatory/Pharmacovigilance</t>
  </si>
  <si>
    <t>Actavis EBITDA</t>
  </si>
  <si>
    <t>Taxes - cash impact</t>
  </si>
  <si>
    <t>Net Cash Impact</t>
  </si>
  <si>
    <t>G2N flowthrough</t>
  </si>
  <si>
    <t>Notes/Issues</t>
  </si>
  <si>
    <t>Milestone payment to K  needs to be 60 days following qtr end (to allow Actavis</t>
  </si>
  <si>
    <t>Selling/Mktg/Admin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</si>
</sst>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_);_(* \(#,##0.0\);_(* &quot;-&quot;?_);_(@_)"/>
  </numFmts>
  <fonts count="36">
    <font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64" fontId="0" fillId="0" borderId="0" xfId="42" applyNumberFormat="1" applyFont="1" applyAlignment="1">
      <alignment horizontal="left" indent="1"/>
    </xf>
    <xf numFmtId="0" fontId="0" fillId="0" borderId="0" xfId="0" applyAlignment="1">
      <alignment horizontal="center"/>
    </xf>
    <xf numFmtId="9" fontId="0" fillId="0" borderId="0" xfId="57" applyFont="1" applyAlignment="1">
      <alignment horizontal="left" indent="1"/>
    </xf>
    <xf numFmtId="166" fontId="0" fillId="33" borderId="0" xfId="57" applyNumberFormat="1" applyFont="1" applyFill="1" applyAlignment="1">
      <alignment horizontal="left" indent="1"/>
    </xf>
    <xf numFmtId="9" fontId="0" fillId="33" borderId="0" xfId="57" applyFont="1" applyFill="1" applyAlignment="1">
      <alignment horizontal="left" indent="1"/>
    </xf>
    <xf numFmtId="164" fontId="0" fillId="33" borderId="0" xfId="42" applyNumberFormat="1" applyFont="1" applyFill="1" applyAlignment="1">
      <alignment horizontal="left" indent="1"/>
    </xf>
    <xf numFmtId="164" fontId="0" fillId="0" borderId="0" xfId="42" applyNumberFormat="1" applyFont="1" applyAlignment="1">
      <alignment/>
    </xf>
    <xf numFmtId="164" fontId="0" fillId="0" borderId="10" xfId="42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0" fontId="0" fillId="34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164" fontId="0" fillId="34" borderId="13" xfId="42" applyNumberFormat="1" applyFont="1" applyFill="1" applyBorder="1" applyAlignment="1">
      <alignment horizontal="left" indent="1"/>
    </xf>
    <xf numFmtId="9" fontId="0" fillId="34" borderId="13" xfId="57" applyFont="1" applyFill="1" applyBorder="1" applyAlignment="1">
      <alignment horizontal="left" indent="1"/>
    </xf>
    <xf numFmtId="164" fontId="0" fillId="34" borderId="14" xfId="42" applyNumberFormat="1" applyFont="1" applyFill="1" applyBorder="1" applyAlignment="1">
      <alignment horizontal="left" indent="1"/>
    </xf>
    <xf numFmtId="164" fontId="0" fillId="34" borderId="13" xfId="42" applyNumberFormat="1" applyFont="1" applyFill="1" applyBorder="1" applyAlignment="1">
      <alignment/>
    </xf>
    <xf numFmtId="164" fontId="0" fillId="34" borderId="15" xfId="42" applyNumberFormat="1" applyFont="1" applyFill="1" applyBorder="1" applyAlignment="1">
      <alignment horizontal="left" indent="1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/>
    </xf>
    <xf numFmtId="164" fontId="0" fillId="34" borderId="13" xfId="42" applyNumberFormat="1" applyFont="1" applyFill="1" applyBorder="1" applyAlignment="1">
      <alignment horizontal="left" indent="1"/>
    </xf>
    <xf numFmtId="9" fontId="0" fillId="34" borderId="13" xfId="57" applyFont="1" applyFill="1" applyBorder="1" applyAlignment="1">
      <alignment horizontal="left" indent="1"/>
    </xf>
    <xf numFmtId="165" fontId="0" fillId="0" borderId="0" xfId="42" applyNumberFormat="1" applyFont="1" applyAlignment="1">
      <alignment horizontal="center"/>
    </xf>
    <xf numFmtId="164" fontId="0" fillId="0" borderId="0" xfId="42" applyNumberFormat="1" applyFont="1" applyAlignment="1">
      <alignment horizontal="center"/>
    </xf>
    <xf numFmtId="9" fontId="0" fillId="33" borderId="0" xfId="57" applyFont="1" applyFill="1" applyAlignment="1">
      <alignment horizontal="center"/>
    </xf>
    <xf numFmtId="164" fontId="0" fillId="0" borderId="0" xfId="42" applyNumberFormat="1" applyFont="1" applyFill="1" applyAlignment="1">
      <alignment horizontal="center"/>
    </xf>
    <xf numFmtId="9" fontId="0" fillId="0" borderId="0" xfId="57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="90" zoomScaleNormal="90" zoomScalePageLayoutView="0" workbookViewId="0" topLeftCell="A2">
      <pane xSplit="2" ySplit="3" topLeftCell="C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H12" sqref="H12"/>
    </sheetView>
  </sheetViews>
  <sheetFormatPr defaultColWidth="9.140625" defaultRowHeight="12.75"/>
  <cols>
    <col min="1" max="1" width="6.421875" style="0" customWidth="1"/>
    <col min="2" max="2" width="20.8515625" style="0" customWidth="1"/>
    <col min="3" max="3" width="12.28125" style="0" customWidth="1"/>
    <col min="4" max="4" width="11.00390625" style="0" bestFit="1" customWidth="1"/>
    <col min="8" max="8" width="8.7109375" style="0" customWidth="1"/>
  </cols>
  <sheetData>
    <row r="1" ht="12.75">
      <c r="A1" t="s">
        <v>0</v>
      </c>
    </row>
    <row r="2" ht="13.5" thickBot="1"/>
    <row r="3" spans="4:13" ht="13.5" thickBot="1">
      <c r="D3" s="26">
        <v>2009</v>
      </c>
      <c r="E3" s="27"/>
      <c r="F3" s="27"/>
      <c r="G3" s="27"/>
      <c r="H3" s="28"/>
      <c r="I3" s="26">
        <v>2010</v>
      </c>
      <c r="J3" s="27"/>
      <c r="K3" s="27"/>
      <c r="L3" s="27"/>
      <c r="M3" s="28"/>
    </row>
    <row r="4" spans="3:16" ht="12.75">
      <c r="C4" s="2">
        <v>2008</v>
      </c>
      <c r="D4" s="2" t="s">
        <v>1</v>
      </c>
      <c r="E4" s="2" t="s">
        <v>2</v>
      </c>
      <c r="F4" s="2" t="s">
        <v>3</v>
      </c>
      <c r="G4" s="2" t="s">
        <v>4</v>
      </c>
      <c r="H4" s="10" t="s">
        <v>5</v>
      </c>
      <c r="I4" s="2" t="s">
        <v>1</v>
      </c>
      <c r="J4" s="2" t="s">
        <v>2</v>
      </c>
      <c r="K4" s="2" t="s">
        <v>3</v>
      </c>
      <c r="L4" s="2" t="s">
        <v>4</v>
      </c>
      <c r="M4" s="17" t="s">
        <v>5</v>
      </c>
      <c r="N4" s="2">
        <v>2011</v>
      </c>
      <c r="O4" s="2">
        <v>2012</v>
      </c>
      <c r="P4" s="2">
        <v>2013</v>
      </c>
    </row>
    <row r="5" spans="8:13" ht="12.75">
      <c r="H5" s="11"/>
      <c r="M5" s="18"/>
    </row>
    <row r="6" spans="1:16" ht="12.75">
      <c r="A6" t="s">
        <v>13</v>
      </c>
      <c r="C6" s="21">
        <f>(73267+23488+5639+88628+86846+59546+62997+24609)/11*12</f>
        <v>463658.18181818177</v>
      </c>
      <c r="D6" s="1"/>
      <c r="E6" s="1"/>
      <c r="F6" s="1"/>
      <c r="G6" s="1"/>
      <c r="H6" s="12"/>
      <c r="I6" s="1"/>
      <c r="J6" s="1"/>
      <c r="K6" s="1"/>
      <c r="L6" s="1"/>
      <c r="M6" s="19"/>
      <c r="N6" s="1"/>
      <c r="O6" s="1"/>
      <c r="P6" s="1"/>
    </row>
    <row r="7" spans="1:16" ht="15" customHeight="1">
      <c r="A7" t="s">
        <v>6</v>
      </c>
      <c r="C7" s="22">
        <f>241.1/11*12</f>
        <v>263.0181818181818</v>
      </c>
      <c r="D7" s="1"/>
      <c r="E7" s="1"/>
      <c r="F7" s="1"/>
      <c r="G7" s="1"/>
      <c r="H7" s="12"/>
      <c r="I7" s="1"/>
      <c r="J7" s="1"/>
      <c r="K7" s="1"/>
      <c r="L7" s="1"/>
      <c r="M7" s="19"/>
      <c r="N7" s="1"/>
      <c r="O7" s="1"/>
      <c r="P7" s="1"/>
    </row>
    <row r="8" spans="1:16" ht="12.75">
      <c r="A8" t="s">
        <v>7</v>
      </c>
      <c r="C8" s="22">
        <f>C7*1000000/C6</f>
        <v>567.2674227095196</v>
      </c>
      <c r="D8" s="1"/>
      <c r="E8" s="1"/>
      <c r="F8" s="1"/>
      <c r="G8" s="1"/>
      <c r="H8" s="12"/>
      <c r="I8" s="1"/>
      <c r="J8" s="1"/>
      <c r="K8" s="1"/>
      <c r="L8" s="1"/>
      <c r="M8" s="19"/>
      <c r="N8" s="1"/>
      <c r="O8" s="1"/>
      <c r="P8" s="1"/>
    </row>
    <row r="9" spans="2:16" ht="12.75">
      <c r="B9" t="s">
        <v>20</v>
      </c>
      <c r="C9" s="23">
        <v>0.9</v>
      </c>
      <c r="D9" s="1"/>
      <c r="E9" s="1"/>
      <c r="F9" s="1"/>
      <c r="G9" s="1"/>
      <c r="H9" s="12"/>
      <c r="I9" s="1"/>
      <c r="J9" s="1"/>
      <c r="K9" s="1"/>
      <c r="L9" s="1"/>
      <c r="M9" s="19"/>
      <c r="N9" s="1"/>
      <c r="O9" s="1"/>
      <c r="P9" s="1"/>
    </row>
    <row r="10" spans="1:16" ht="12.75">
      <c r="A10" t="s">
        <v>9</v>
      </c>
      <c r="C10" s="24">
        <f>C7*C9</f>
        <v>236.71636363636364</v>
      </c>
      <c r="D10" s="1">
        <f>C10/4*D13</f>
        <v>57.99550909090909</v>
      </c>
      <c r="E10" s="1">
        <f>D10*E13</f>
        <v>49.29618272727272</v>
      </c>
      <c r="F10" s="1">
        <f>E10*F13</f>
        <v>41.90175531818181</v>
      </c>
      <c r="G10" s="1">
        <f>F10*G13</f>
        <v>35.61649202045454</v>
      </c>
      <c r="H10" s="12">
        <f>SUM(D10:G10)</f>
        <v>184.80993915681816</v>
      </c>
      <c r="I10" s="1">
        <f>G10*I13</f>
        <v>32.054842818409085</v>
      </c>
      <c r="J10" s="1">
        <f>I10*J13</f>
        <v>9.616452845522726</v>
      </c>
      <c r="K10" s="1">
        <f>J10*K13</f>
        <v>6.731516991865908</v>
      </c>
      <c r="L10" s="1">
        <f>K10*L13</f>
        <v>5.04863774389943</v>
      </c>
      <c r="M10" s="19">
        <f>SUM(I10:L10)</f>
        <v>53.45145039969715</v>
      </c>
      <c r="N10" s="1">
        <f>L10*4*N13</f>
        <v>18.17509587803795</v>
      </c>
      <c r="O10" s="1">
        <f>N10*O13</f>
        <v>16.357586290234156</v>
      </c>
      <c r="P10" s="1">
        <f>O10*P13</f>
        <v>14.72182766121074</v>
      </c>
    </row>
    <row r="11" spans="3:16" ht="12.75">
      <c r="C11" s="22"/>
      <c r="D11" s="1"/>
      <c r="E11" s="1"/>
      <c r="F11" s="1"/>
      <c r="G11" s="1"/>
      <c r="H11" s="12"/>
      <c r="I11" s="1"/>
      <c r="J11" s="1"/>
      <c r="K11" s="1"/>
      <c r="L11" s="1"/>
      <c r="M11" s="19"/>
      <c r="N11" s="1"/>
      <c r="O11" s="1"/>
      <c r="P11" s="1"/>
    </row>
    <row r="12" spans="1:16" ht="12.75">
      <c r="A12" t="s">
        <v>8</v>
      </c>
      <c r="C12" s="22"/>
      <c r="D12" s="4">
        <v>-0.02</v>
      </c>
      <c r="E12" s="5">
        <v>-0.15</v>
      </c>
      <c r="F12" s="5">
        <v>-0.15</v>
      </c>
      <c r="G12" s="5">
        <v>-0.15</v>
      </c>
      <c r="H12" s="13">
        <f>(H10-C10)/C10</f>
        <v>-0.2192768750000001</v>
      </c>
      <c r="I12" s="4">
        <v>-0.1</v>
      </c>
      <c r="J12" s="5">
        <v>-0.7</v>
      </c>
      <c r="K12" s="5">
        <v>-0.3</v>
      </c>
      <c r="L12" s="5">
        <v>-0.25</v>
      </c>
      <c r="M12" s="13">
        <f>(M10-H10)/H10</f>
        <v>-0.7107761052053504</v>
      </c>
      <c r="N12" s="5">
        <v>-0.1</v>
      </c>
      <c r="O12" s="5">
        <v>-0.1</v>
      </c>
      <c r="P12" s="5">
        <v>-0.1</v>
      </c>
    </row>
    <row r="13" spans="3:16" ht="12.75" hidden="1">
      <c r="C13" s="22"/>
      <c r="D13" s="3">
        <f aca="true" t="shared" si="0" ref="D13:P13">100%+D12</f>
        <v>0.98</v>
      </c>
      <c r="E13" s="3">
        <f t="shared" si="0"/>
        <v>0.85</v>
      </c>
      <c r="F13" s="3">
        <f t="shared" si="0"/>
        <v>0.85</v>
      </c>
      <c r="G13" s="3">
        <f t="shared" si="0"/>
        <v>0.85</v>
      </c>
      <c r="H13" s="13">
        <f t="shared" si="0"/>
        <v>0.780723125</v>
      </c>
      <c r="I13" s="3">
        <f t="shared" si="0"/>
        <v>0.9</v>
      </c>
      <c r="J13" s="3">
        <f t="shared" si="0"/>
        <v>0.30000000000000004</v>
      </c>
      <c r="K13" s="3">
        <f t="shared" si="0"/>
        <v>0.7</v>
      </c>
      <c r="L13" s="3">
        <f t="shared" si="0"/>
        <v>0.75</v>
      </c>
      <c r="M13" s="20">
        <f t="shared" si="0"/>
        <v>0.2892238947946496</v>
      </c>
      <c r="N13" s="3">
        <f t="shared" si="0"/>
        <v>0.9</v>
      </c>
      <c r="O13" s="3">
        <f t="shared" si="0"/>
        <v>0.9</v>
      </c>
      <c r="P13" s="3">
        <f t="shared" si="0"/>
        <v>0.9</v>
      </c>
    </row>
    <row r="14" spans="3:16" ht="12.75">
      <c r="C14" s="22"/>
      <c r="D14" s="3"/>
      <c r="E14" s="3"/>
      <c r="F14" s="3"/>
      <c r="G14" s="3"/>
      <c r="H14" s="13"/>
      <c r="I14" s="3"/>
      <c r="J14" s="3"/>
      <c r="K14" s="3"/>
      <c r="L14" s="3"/>
      <c r="M14" s="20"/>
      <c r="N14" s="3"/>
      <c r="O14" s="3"/>
      <c r="P14" s="3"/>
    </row>
    <row r="15" spans="1:16" ht="12.75">
      <c r="A15" t="s">
        <v>10</v>
      </c>
      <c r="B15" t="s">
        <v>14</v>
      </c>
      <c r="C15" s="23">
        <v>0.05</v>
      </c>
      <c r="D15" s="1">
        <f>D10*$C$15</f>
        <v>2.8997754545454546</v>
      </c>
      <c r="E15" s="1">
        <f aca="true" t="shared" si="1" ref="E15:P15">E10*$C$15</f>
        <v>2.464809136363636</v>
      </c>
      <c r="F15" s="1">
        <f t="shared" si="1"/>
        <v>2.0950877659090907</v>
      </c>
      <c r="G15" s="1">
        <f t="shared" si="1"/>
        <v>1.7808246010227269</v>
      </c>
      <c r="H15" s="12">
        <f>SUM(D15:G15)</f>
        <v>9.240496957840909</v>
      </c>
      <c r="I15" s="1">
        <f t="shared" si="1"/>
        <v>1.6027421409204543</v>
      </c>
      <c r="J15" s="1">
        <f t="shared" si="1"/>
        <v>0.48082264227613636</v>
      </c>
      <c r="K15" s="1">
        <f t="shared" si="1"/>
        <v>0.3365758495932954</v>
      </c>
      <c r="L15" s="1">
        <f t="shared" si="1"/>
        <v>0.2524318871949715</v>
      </c>
      <c r="M15" s="12">
        <f>SUM(I15:L15)</f>
        <v>2.6725725199848576</v>
      </c>
      <c r="N15" s="1">
        <f t="shared" si="1"/>
        <v>0.9087547939018976</v>
      </c>
      <c r="O15" s="1">
        <f t="shared" si="1"/>
        <v>0.8178793145117078</v>
      </c>
      <c r="P15" s="1">
        <f t="shared" si="1"/>
        <v>0.7360913830605371</v>
      </c>
    </row>
    <row r="16" spans="3:16" ht="12.75">
      <c r="C16" s="22"/>
      <c r="D16" s="1"/>
      <c r="E16" s="1"/>
      <c r="F16" s="1"/>
      <c r="G16" s="1"/>
      <c r="H16" s="12"/>
      <c r="I16" s="1"/>
      <c r="J16" s="1"/>
      <c r="K16" s="1"/>
      <c r="L16" s="1"/>
      <c r="M16" s="12"/>
      <c r="N16" s="1"/>
      <c r="O16" s="1"/>
      <c r="P16" s="1"/>
    </row>
    <row r="17" spans="1:16" ht="12.75">
      <c r="A17" t="s">
        <v>11</v>
      </c>
      <c r="C17" s="22"/>
      <c r="D17" s="1">
        <f>D10-D15</f>
        <v>55.09573363636363</v>
      </c>
      <c r="E17" s="1">
        <f>E10-E15</f>
        <v>46.83137359090909</v>
      </c>
      <c r="F17" s="1">
        <f>F10-F15</f>
        <v>39.80666755227272</v>
      </c>
      <c r="G17" s="1">
        <f>G10-G15</f>
        <v>33.83566741943181</v>
      </c>
      <c r="H17" s="12">
        <f>SUM(D17:G17)</f>
        <v>175.56944219897727</v>
      </c>
      <c r="I17" s="1">
        <f>I10-I15</f>
        <v>30.45210067748863</v>
      </c>
      <c r="J17" s="1">
        <f>J10-J15</f>
        <v>9.13563020324659</v>
      </c>
      <c r="K17" s="1">
        <f>K10-K15</f>
        <v>6.394941142272613</v>
      </c>
      <c r="L17" s="1">
        <f>L10-L15</f>
        <v>4.796205856704459</v>
      </c>
      <c r="M17" s="12">
        <f>SUM(I17:L17)</f>
        <v>50.7788778797123</v>
      </c>
      <c r="N17" s="1">
        <f>N10-N15</f>
        <v>17.26634108413605</v>
      </c>
      <c r="O17" s="1">
        <f>O10-O15</f>
        <v>15.53970697572245</v>
      </c>
      <c r="P17" s="1">
        <f>P10-P15</f>
        <v>13.985736278150203</v>
      </c>
    </row>
    <row r="18" spans="3:16" ht="12.75">
      <c r="C18" s="22"/>
      <c r="D18" s="1"/>
      <c r="E18" s="1"/>
      <c r="F18" s="1"/>
      <c r="G18" s="1"/>
      <c r="H18" s="12"/>
      <c r="I18" s="1"/>
      <c r="J18" s="1"/>
      <c r="K18" s="1"/>
      <c r="L18" s="1"/>
      <c r="M18" s="12"/>
      <c r="N18" s="1"/>
      <c r="O18" s="1"/>
      <c r="P18" s="1"/>
    </row>
    <row r="19" spans="1:16" ht="12.75">
      <c r="A19" t="s">
        <v>12</v>
      </c>
      <c r="C19" s="22"/>
      <c r="D19" s="6">
        <v>35</v>
      </c>
      <c r="E19" s="6">
        <v>30</v>
      </c>
      <c r="F19" s="6">
        <v>30</v>
      </c>
      <c r="G19" s="6">
        <v>20</v>
      </c>
      <c r="H19" s="12">
        <f>SUM(D19:G19)</f>
        <v>115</v>
      </c>
      <c r="I19" s="6">
        <v>20</v>
      </c>
      <c r="J19" s="1"/>
      <c r="K19" s="1"/>
      <c r="L19" s="1"/>
      <c r="M19" s="12">
        <f>SUM(I19:L19)</f>
        <v>20</v>
      </c>
      <c r="N19" s="1"/>
      <c r="O19" s="1"/>
      <c r="P19" s="1"/>
    </row>
    <row r="20" spans="3:16" ht="12.75">
      <c r="C20" s="22"/>
      <c r="D20" s="1"/>
      <c r="E20" s="1"/>
      <c r="F20" s="1"/>
      <c r="G20" s="1"/>
      <c r="H20" s="12"/>
      <c r="I20" s="1"/>
      <c r="J20" s="1"/>
      <c r="K20" s="1"/>
      <c r="L20" s="1"/>
      <c r="M20" s="12"/>
      <c r="N20" s="1"/>
      <c r="O20" s="1"/>
      <c r="P20" s="1"/>
    </row>
    <row r="21" spans="1:16" ht="12.75">
      <c r="A21" t="s">
        <v>15</v>
      </c>
      <c r="C21" s="23">
        <v>0.02</v>
      </c>
      <c r="D21" s="1">
        <f>D10*$C$21</f>
        <v>1.1599101818181818</v>
      </c>
      <c r="E21" s="1">
        <f>E10*$C$21</f>
        <v>0.9859236545454545</v>
      </c>
      <c r="F21" s="1">
        <f>F10*$C$21</f>
        <v>0.8380351063636363</v>
      </c>
      <c r="G21" s="1">
        <f>G10*$C$21</f>
        <v>0.7123298404090908</v>
      </c>
      <c r="H21" s="12">
        <f>SUM(D21:G21)</f>
        <v>3.696198783136363</v>
      </c>
      <c r="I21" s="1">
        <f>I10*$C$21</f>
        <v>0.6410968563681817</v>
      </c>
      <c r="J21" s="1">
        <f>J10*$C$21</f>
        <v>0.19232905691045454</v>
      </c>
      <c r="K21" s="1">
        <f>K10*$C$21</f>
        <v>0.13463033983731815</v>
      </c>
      <c r="L21" s="1">
        <f>L10*$C$21</f>
        <v>0.10097275487798861</v>
      </c>
      <c r="M21" s="12">
        <f>SUM(I21:L21)</f>
        <v>1.069029007993943</v>
      </c>
      <c r="N21" s="1">
        <f>N10*$C$21</f>
        <v>0.363501917560759</v>
      </c>
      <c r="O21" s="1">
        <f>O10*$C$21</f>
        <v>0.32715172580468316</v>
      </c>
      <c r="P21" s="1">
        <f>P10*$C$21</f>
        <v>0.2944365532242148</v>
      </c>
    </row>
    <row r="22" spans="1:16" ht="12.75">
      <c r="A22" t="s">
        <v>16</v>
      </c>
      <c r="C22" s="23">
        <v>0.01</v>
      </c>
      <c r="D22" s="1">
        <f>D10*$C$22</f>
        <v>0.5799550909090909</v>
      </c>
      <c r="E22" s="1">
        <f>E10*$C$22</f>
        <v>0.49296182727272725</v>
      </c>
      <c r="F22" s="1">
        <f>F10*$C$22</f>
        <v>0.41901755318181816</v>
      </c>
      <c r="G22" s="1">
        <f>G10*$C$22</f>
        <v>0.3561649202045454</v>
      </c>
      <c r="H22" s="12">
        <f>SUM(D22:G22)</f>
        <v>1.8480993915681816</v>
      </c>
      <c r="I22" s="1">
        <f>I10*$C$22</f>
        <v>0.32054842818409085</v>
      </c>
      <c r="J22" s="1">
        <f>J10*$C$22</f>
        <v>0.09616452845522727</v>
      </c>
      <c r="K22" s="1">
        <f>K10*$C$22</f>
        <v>0.06731516991865907</v>
      </c>
      <c r="L22" s="1">
        <f>L10*$C$22</f>
        <v>0.050486377438994305</v>
      </c>
      <c r="M22" s="12">
        <f>SUM(I22:L22)</f>
        <v>0.5345145039969715</v>
      </c>
      <c r="N22" s="1">
        <f>N10*$C$22</f>
        <v>0.1817509587803795</v>
      </c>
      <c r="O22" s="1">
        <f>O10*$C$22</f>
        <v>0.16357586290234158</v>
      </c>
      <c r="P22" s="1">
        <f>P10*$C$22</f>
        <v>0.1472182766121074</v>
      </c>
    </row>
    <row r="23" spans="1:16" ht="12.75">
      <c r="A23" t="s">
        <v>23</v>
      </c>
      <c r="C23" s="23">
        <v>0.03</v>
      </c>
      <c r="D23" s="1">
        <f>D10*$C$23</f>
        <v>1.7398652727272725</v>
      </c>
      <c r="E23" s="1">
        <f>E10*$C$23</f>
        <v>1.4788854818181816</v>
      </c>
      <c r="F23" s="1">
        <f>F10*$C$23</f>
        <v>1.2570526595454543</v>
      </c>
      <c r="G23" s="1">
        <f>G10*$C$23</f>
        <v>1.0684947606136361</v>
      </c>
      <c r="H23" s="12">
        <f>SUM(D23:G23)</f>
        <v>5.544298174704545</v>
      </c>
      <c r="I23" s="1">
        <f>I10*$C$23</f>
        <v>0.9616452845522725</v>
      </c>
      <c r="J23" s="1">
        <f>J10*$C$23</f>
        <v>0.28849358536568176</v>
      </c>
      <c r="K23" s="1">
        <f>K10*$C$23</f>
        <v>0.20194550975597722</v>
      </c>
      <c r="L23" s="1">
        <f>L10*$C$23</f>
        <v>0.1514591323169829</v>
      </c>
      <c r="M23" s="12">
        <f>SUM(I23:L23)</f>
        <v>1.6035435119909145</v>
      </c>
      <c r="N23" s="1">
        <f>N10*$C$23</f>
        <v>0.5452528763411385</v>
      </c>
      <c r="O23" s="1">
        <f>O10*$C$23</f>
        <v>0.49072758870702465</v>
      </c>
      <c r="P23" s="1">
        <f>P10*$C$23</f>
        <v>0.4416548298363222</v>
      </c>
    </row>
    <row r="24" spans="3:13" ht="12.75">
      <c r="C24" s="25"/>
      <c r="H24" s="11"/>
      <c r="M24" s="11"/>
    </row>
    <row r="25" spans="1:19" ht="12.75">
      <c r="A25" t="s">
        <v>17</v>
      </c>
      <c r="C25" s="2"/>
      <c r="D25" s="9">
        <f>D17-D19-D21-D22-D23</f>
        <v>16.616003090909086</v>
      </c>
      <c r="E25" s="9">
        <f>E17-E19-E21-E22-E23</f>
        <v>13.873602627272724</v>
      </c>
      <c r="F25" s="9">
        <f>F17-F19-F21-F22-F23</f>
        <v>7.292562233181812</v>
      </c>
      <c r="G25" s="9">
        <f>G17-G19-G21-G22-G23</f>
        <v>11.698677898204537</v>
      </c>
      <c r="H25" s="14">
        <f>SUM(D25:G25)</f>
        <v>49.480845849568155</v>
      </c>
      <c r="I25" s="9">
        <f>I17-I19-I21-I22-I23</f>
        <v>8.528810108384086</v>
      </c>
      <c r="J25" s="9">
        <f>J17-J19-J21-J22-J23</f>
        <v>8.558643032515226</v>
      </c>
      <c r="K25" s="9">
        <f>K17-K19-K21-K22-K23</f>
        <v>5.991050122760658</v>
      </c>
      <c r="L25" s="9">
        <f>L17-L19-L21-L22-L23</f>
        <v>4.4932875920704936</v>
      </c>
      <c r="M25" s="14">
        <f>SUM(I25:L25)</f>
        <v>27.571790855730466</v>
      </c>
      <c r="N25" s="9">
        <f>N17-N19-N21-N22-N23</f>
        <v>16.175835331453776</v>
      </c>
      <c r="O25" s="9">
        <f>O17-O19-O21-O22-O23</f>
        <v>14.558251798308401</v>
      </c>
      <c r="P25" s="9">
        <f>P17-P19-P21-P22-P23</f>
        <v>13.102426618477558</v>
      </c>
      <c r="Q25" s="7"/>
      <c r="R25" s="7"/>
      <c r="S25" s="7"/>
    </row>
    <row r="26" spans="3:19" ht="12.75">
      <c r="C26" s="2"/>
      <c r="D26" s="7"/>
      <c r="E26" s="7"/>
      <c r="F26" s="7"/>
      <c r="G26" s="7"/>
      <c r="H26" s="15"/>
      <c r="I26" s="7"/>
      <c r="J26" s="7"/>
      <c r="K26" s="7"/>
      <c r="L26" s="7"/>
      <c r="M26" s="15"/>
      <c r="N26" s="7"/>
      <c r="O26" s="7"/>
      <c r="P26" s="7"/>
      <c r="Q26" s="7"/>
      <c r="R26" s="7"/>
      <c r="S26" s="7"/>
    </row>
    <row r="27" spans="1:19" ht="12.75">
      <c r="A27" t="s">
        <v>18</v>
      </c>
      <c r="C27" s="25">
        <v>0.35</v>
      </c>
      <c r="D27" s="7"/>
      <c r="E27" s="7"/>
      <c r="F27" s="7"/>
      <c r="G27" s="7"/>
      <c r="H27" s="15"/>
      <c r="I27" s="7"/>
      <c r="J27" s="7"/>
      <c r="K27" s="7"/>
      <c r="L27" s="7"/>
      <c r="M27" s="15"/>
      <c r="N27" s="7">
        <f>N25*$C$27</f>
        <v>5.661542366008821</v>
      </c>
      <c r="O27" s="7">
        <f>O25*$C$27</f>
        <v>5.09538812940794</v>
      </c>
      <c r="P27" s="7">
        <f>P25*$C$27</f>
        <v>4.585849316467145</v>
      </c>
      <c r="Q27" s="7"/>
      <c r="R27" s="7"/>
      <c r="S27" s="7"/>
    </row>
    <row r="28" spans="3:19" ht="12.75">
      <c r="C28" s="2"/>
      <c r="D28" s="7"/>
      <c r="E28" s="7"/>
      <c r="F28" s="7"/>
      <c r="G28" s="7"/>
      <c r="H28" s="15"/>
      <c r="I28" s="7"/>
      <c r="J28" s="7"/>
      <c r="K28" s="7"/>
      <c r="L28" s="7"/>
      <c r="M28" s="15"/>
      <c r="N28" s="7"/>
      <c r="O28" s="7"/>
      <c r="P28" s="7"/>
      <c r="Q28" s="7"/>
      <c r="R28" s="7"/>
      <c r="S28" s="7"/>
    </row>
    <row r="29" spans="1:19" ht="13.5" thickBot="1">
      <c r="A29" t="s">
        <v>19</v>
      </c>
      <c r="C29" s="2"/>
      <c r="D29" s="8">
        <f>D25-D27</f>
        <v>16.616003090909086</v>
      </c>
      <c r="E29" s="8">
        <f>E25-E27</f>
        <v>13.873602627272724</v>
      </c>
      <c r="F29" s="8">
        <f>F25-F27</f>
        <v>7.292562233181812</v>
      </c>
      <c r="G29" s="8">
        <f>G25-G27</f>
        <v>11.698677898204537</v>
      </c>
      <c r="H29" s="16">
        <f>SUM(D29:G29)</f>
        <v>49.480845849568155</v>
      </c>
      <c r="I29" s="8">
        <f>I25-I27</f>
        <v>8.528810108384086</v>
      </c>
      <c r="J29" s="8">
        <f>J25-J27</f>
        <v>8.558643032515226</v>
      </c>
      <c r="K29" s="8">
        <f>K25-K27</f>
        <v>5.991050122760658</v>
      </c>
      <c r="L29" s="8">
        <f>L25-L27</f>
        <v>4.4932875920704936</v>
      </c>
      <c r="M29" s="16">
        <f>SUM(I29:L29)</f>
        <v>27.571790855730466</v>
      </c>
      <c r="N29" s="8">
        <f>N25-N27</f>
        <v>10.514292965444955</v>
      </c>
      <c r="O29" s="8">
        <f>O25-O27</f>
        <v>9.46286366890046</v>
      </c>
      <c r="P29" s="8">
        <f>P25-P27</f>
        <v>8.516577302010413</v>
      </c>
      <c r="Q29" s="7"/>
      <c r="R29" s="7"/>
      <c r="S29" s="7"/>
    </row>
    <row r="30" spans="4:19" ht="13.5" thickTop="1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4:19" ht="12.75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2:19" ht="12.75">
      <c r="B32" t="s">
        <v>21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4:19" ht="12.75"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2:19" ht="12.75">
      <c r="B34" t="s">
        <v>22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4:19" ht="12.75"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4:19" ht="12.75"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4:19" ht="12.75"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4:19" ht="12.75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4:19" ht="12.75"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4:19" ht="12.75"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4:19" ht="12.75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4:19" ht="12.75"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4:19" ht="12.75"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4:19" ht="12.75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4:19" ht="12.75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4:19" ht="12.75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4:19" ht="12.75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4:19" ht="12.75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4:19" ht="12.75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4:19" ht="12.75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4:19" ht="12.75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4:19" ht="12.75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4:19" ht="12.75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4:19" ht="12.75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4:19" ht="12.75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4:19" ht="12.75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4:19" ht="12.75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4:19" ht="12.75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4:19" ht="12.75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4:19" ht="12.75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4:19" ht="12.75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4:19" ht="12.75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4:19" ht="12.75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4:19" ht="12.75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4:19" ht="12.75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4:19" ht="12.75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4:19" ht="12.75"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4:19" ht="12.7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4:19" ht="12.7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4:19" ht="12.75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4:19" ht="12.75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4:19" ht="12.75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4:19" ht="12.75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4:19" ht="12.75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4:19" ht="12.75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4:19" ht="12.75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4:19" ht="12.7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4:19" ht="12.75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4:19" ht="12.75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4:19" ht="12.7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4:19" ht="12.75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4:19" ht="12.75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4:19" ht="12.75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4:19" ht="12.75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4:19" ht="12.75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4:19" ht="12.7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4:19" ht="12.75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4:19" ht="12.75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4:19" ht="12.75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4:19" ht="12.75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4:19" ht="12.75"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4:19" ht="12.75"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4:19" ht="12.75"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</sheetData>
  <sheetProtection/>
  <mergeCells count="2">
    <mergeCell ref="D3:H3"/>
    <mergeCell ref="I3:M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Actavis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Bain</dc:creator>
  <cp:keywords/>
  <dc:description/>
  <cp:lastModifiedBy>Kirsten McCormack</cp:lastModifiedBy>
  <dcterms:created xsi:type="dcterms:W3CDTF">2008-12-09T18:18:10Z</dcterms:created>
  <dcterms:modified xsi:type="dcterms:W3CDTF">2022-05-30T22:19:37Z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ved to">
    <vt:lpwstr/>
  </property>
  <property fmtid="{D5CDD505-2E9C-101B-9397-08002B2CF9AE}" pid="3" name="Date">
    <vt:lpwstr/>
  </property>
</Properties>
</file>