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 tabRatio="812" activeTab="4"/>
  </bookViews>
  <sheets>
    <sheet name="Male Health Layout" sheetId="14" r:id="rId1"/>
    <sheet name="Ferritin Calibration " sheetId="2" r:id="rId2"/>
    <sheet name="HbA1c Calibration" sheetId="5" r:id="rId3"/>
    <sheet name="TSH Calibration " sheetId="24" r:id="rId4"/>
    <sheet name="Vit D Calibration Serum " sheetId="11" r:id="rId5"/>
    <sheet name="tPSA_MaleHealth_Calibration" sheetId="22" r:id="rId6"/>
  </sheets>
  <externalReferences>
    <externalReference r:id="rId7"/>
  </externalReferences>
  <definedNames>
    <definedName name="_xlnm.Print_Area" localSheetId="0">'Male Health Layout'!$A$1:$H$97</definedName>
  </definedNames>
  <calcPr calcId="145621"/>
</workbook>
</file>

<file path=xl/calcChain.xml><?xml version="1.0" encoding="utf-8"?>
<calcChain xmlns="http://schemas.openxmlformats.org/spreadsheetml/2006/main">
  <c r="M15" i="24" l="1"/>
  <c r="H42" i="24" l="1"/>
  <c r="G42" i="24"/>
  <c r="G39" i="24"/>
  <c r="I39" i="24" s="1"/>
  <c r="G36" i="24"/>
  <c r="I36" i="24" s="1"/>
  <c r="J35" i="24"/>
  <c r="J34" i="24"/>
  <c r="K33" i="24" s="1"/>
  <c r="I33" i="24"/>
  <c r="G33" i="24"/>
  <c r="H33" i="24" s="1"/>
  <c r="J32" i="24"/>
  <c r="J31" i="24"/>
  <c r="J30" i="24"/>
  <c r="K30" i="24" s="1"/>
  <c r="G30" i="24"/>
  <c r="I30" i="24" s="1"/>
  <c r="J29" i="24"/>
  <c r="J27" i="24"/>
  <c r="K27" i="24" s="1"/>
  <c r="G27" i="24"/>
  <c r="I27" i="24" s="1"/>
  <c r="J26" i="24"/>
  <c r="K21" i="24" s="1"/>
  <c r="J22" i="24"/>
  <c r="J21" i="24"/>
  <c r="G21" i="24"/>
  <c r="I21" i="24" s="1"/>
  <c r="J18" i="24"/>
  <c r="J17" i="24"/>
  <c r="J16" i="24"/>
  <c r="J15" i="24"/>
  <c r="K15" i="24" s="1"/>
  <c r="I15" i="24"/>
  <c r="G15" i="24"/>
  <c r="H15" i="24" s="1"/>
  <c r="M21" i="24" l="1"/>
  <c r="L21" i="24"/>
  <c r="L15" i="24"/>
  <c r="M30" i="24"/>
  <c r="L30" i="24"/>
  <c r="M27" i="24"/>
  <c r="L27" i="24"/>
  <c r="M33" i="24"/>
  <c r="L33" i="24"/>
  <c r="H21" i="24"/>
  <c r="H39" i="24"/>
  <c r="H27" i="24"/>
  <c r="H30" i="24"/>
  <c r="T33" i="22" l="1"/>
  <c r="U33" i="22" s="1"/>
  <c r="V30" i="22"/>
  <c r="T30" i="22"/>
  <c r="U30" i="22" s="1"/>
  <c r="K30" i="22"/>
  <c r="K29" i="22"/>
  <c r="K28" i="22"/>
  <c r="L28" i="22" s="1"/>
  <c r="M28" i="22" s="1"/>
  <c r="H28" i="22"/>
  <c r="I28" i="22" s="1"/>
  <c r="V27" i="22"/>
  <c r="U27" i="22"/>
  <c r="T27" i="22"/>
  <c r="K26" i="22"/>
  <c r="K25" i="22"/>
  <c r="L25" i="22" s="1"/>
  <c r="N25" i="22" s="1"/>
  <c r="J25" i="22"/>
  <c r="H25" i="22"/>
  <c r="U24" i="22"/>
  <c r="T24" i="22"/>
  <c r="V24" i="22" s="1"/>
  <c r="K24" i="22"/>
  <c r="K23" i="22"/>
  <c r="L22" i="22"/>
  <c r="M22" i="22" s="1"/>
  <c r="K22" i="22"/>
  <c r="H22" i="22"/>
  <c r="J22" i="22" s="1"/>
  <c r="T21" i="22"/>
  <c r="U21" i="22" s="1"/>
  <c r="K21" i="22"/>
  <c r="K20" i="22"/>
  <c r="K19" i="22"/>
  <c r="L19" i="22" s="1"/>
  <c r="H19" i="22"/>
  <c r="J19" i="22" s="1"/>
  <c r="T18" i="22"/>
  <c r="V18" i="22" s="1"/>
  <c r="K18" i="22"/>
  <c r="K17" i="22"/>
  <c r="K16" i="22"/>
  <c r="L16" i="22" s="1"/>
  <c r="H16" i="22"/>
  <c r="I16" i="22" s="1"/>
  <c r="V15" i="22"/>
  <c r="U15" i="22"/>
  <c r="T15" i="22"/>
  <c r="K15" i="22"/>
  <c r="K14" i="22"/>
  <c r="K13" i="22"/>
  <c r="L13" i="22" s="1"/>
  <c r="H13" i="22"/>
  <c r="J13" i="22" s="1"/>
  <c r="V12" i="22"/>
  <c r="T12" i="22"/>
  <c r="U12" i="22" s="1"/>
  <c r="K12" i="22"/>
  <c r="K11" i="22"/>
  <c r="K10" i="22"/>
  <c r="L10" i="22" s="1"/>
  <c r="H10" i="22"/>
  <c r="J10" i="22" s="1"/>
  <c r="K9" i="22"/>
  <c r="L7" i="22" s="1"/>
  <c r="K8" i="22"/>
  <c r="K7" i="22"/>
  <c r="H7" i="22"/>
  <c r="J7" i="22" s="1"/>
  <c r="W23" i="22"/>
  <c r="W30" i="22"/>
  <c r="W32" i="22"/>
  <c r="W29" i="22"/>
  <c r="W16" i="22"/>
  <c r="W24" i="22"/>
  <c r="W19" i="22"/>
  <c r="W21" i="22"/>
  <c r="W20" i="22"/>
  <c r="W34" i="22"/>
  <c r="W15" i="22"/>
  <c r="W35" i="22"/>
  <c r="W33" i="22"/>
  <c r="W28" i="22"/>
  <c r="W26" i="22"/>
  <c r="W12" i="22"/>
  <c r="W14" i="22"/>
  <c r="W18" i="22"/>
  <c r="W25" i="22"/>
  <c r="W31" i="22"/>
  <c r="W22" i="22"/>
  <c r="W27" i="22"/>
  <c r="J16" i="22" l="1"/>
  <c r="V21" i="22"/>
  <c r="I19" i="22"/>
  <c r="X15" i="22"/>
  <c r="X18" i="22"/>
  <c r="X24" i="22"/>
  <c r="X12" i="22"/>
  <c r="X21" i="22"/>
  <c r="X27" i="22"/>
  <c r="X30" i="22"/>
  <c r="N7" i="22"/>
  <c r="M7" i="22"/>
  <c r="N19" i="22"/>
  <c r="M19" i="22"/>
  <c r="N16" i="22"/>
  <c r="M16" i="22"/>
  <c r="N13" i="22"/>
  <c r="M13" i="22"/>
  <c r="N10" i="22"/>
  <c r="M10" i="22"/>
  <c r="I7" i="22"/>
  <c r="U18" i="22"/>
  <c r="I10" i="22"/>
  <c r="I13" i="22"/>
  <c r="I22" i="22"/>
  <c r="N22" i="22"/>
  <c r="Y12" i="22" l="1"/>
  <c r="Z12" i="22"/>
  <c r="Z30" i="22"/>
  <c r="Y30" i="22"/>
  <c r="Y24" i="22"/>
  <c r="Z24" i="22"/>
  <c r="Z27" i="22"/>
  <c r="Y27" i="22"/>
  <c r="Z18" i="22"/>
  <c r="Y18" i="22"/>
  <c r="Z21" i="22"/>
  <c r="Y21" i="22"/>
  <c r="Z15" i="22"/>
  <c r="Y15" i="22"/>
  <c r="I37" i="11" l="1"/>
  <c r="I36" i="11"/>
  <c r="J35" i="11" s="1"/>
  <c r="K35" i="11" s="1"/>
  <c r="H35" i="11"/>
  <c r="G35" i="11"/>
  <c r="F35" i="11"/>
  <c r="H23" i="11" s="1"/>
  <c r="I33" i="11"/>
  <c r="L32" i="11"/>
  <c r="K32" i="11"/>
  <c r="J32" i="11"/>
  <c r="I32" i="11"/>
  <c r="H32" i="11"/>
  <c r="G32" i="11"/>
  <c r="F32" i="11"/>
  <c r="I31" i="11"/>
  <c r="I30" i="11"/>
  <c r="I29" i="11"/>
  <c r="H29" i="11"/>
  <c r="G29" i="11"/>
  <c r="F29" i="11"/>
  <c r="I28" i="11"/>
  <c r="I27" i="11"/>
  <c r="J26" i="11"/>
  <c r="I26" i="11"/>
  <c r="F26" i="11"/>
  <c r="I25" i="11"/>
  <c r="I24" i="11"/>
  <c r="J23" i="11"/>
  <c r="L23" i="11" s="1"/>
  <c r="I23" i="11"/>
  <c r="G23" i="11"/>
  <c r="F23" i="11"/>
  <c r="I22" i="11"/>
  <c r="I21" i="11"/>
  <c r="L20" i="11"/>
  <c r="K20" i="11"/>
  <c r="J20" i="11"/>
  <c r="I20" i="11"/>
  <c r="H20" i="11"/>
  <c r="G20" i="11"/>
  <c r="F20" i="11"/>
  <c r="I19" i="11"/>
  <c r="L17" i="11"/>
  <c r="K17" i="11"/>
  <c r="J17" i="11"/>
  <c r="I17" i="11"/>
  <c r="H17" i="11"/>
  <c r="G17" i="11"/>
  <c r="F17" i="11"/>
  <c r="I16" i="11"/>
  <c r="I15" i="11"/>
  <c r="I14" i="11"/>
  <c r="H14" i="11"/>
  <c r="G14" i="11"/>
  <c r="F14" i="11"/>
  <c r="L32" i="5"/>
  <c r="K32" i="5"/>
  <c r="H32" i="5"/>
  <c r="G32" i="5"/>
  <c r="F32" i="5"/>
  <c r="L29" i="5"/>
  <c r="K29" i="5"/>
  <c r="F29" i="5"/>
  <c r="G29" i="5" s="1"/>
  <c r="L26" i="5"/>
  <c r="K26" i="5"/>
  <c r="F26" i="5"/>
  <c r="H26" i="5" s="1"/>
  <c r="L23" i="5"/>
  <c r="K23" i="5"/>
  <c r="H23" i="5"/>
  <c r="G23" i="5"/>
  <c r="F23" i="5"/>
  <c r="L20" i="5"/>
  <c r="K20" i="5"/>
  <c r="H20" i="5"/>
  <c r="G20" i="5"/>
  <c r="F20" i="5"/>
  <c r="K17" i="5"/>
  <c r="H17" i="5"/>
  <c r="G17" i="5"/>
  <c r="F17" i="5"/>
  <c r="H14" i="5"/>
  <c r="G14" i="5"/>
  <c r="F14" i="5"/>
  <c r="J43" i="2"/>
  <c r="J42" i="2"/>
  <c r="J41" i="2"/>
  <c r="I41" i="2"/>
  <c r="G41" i="2"/>
  <c r="J40" i="2"/>
  <c r="J39" i="2"/>
  <c r="L38" i="2"/>
  <c r="J38" i="2"/>
  <c r="K38" i="2" s="1"/>
  <c r="M38" i="2" s="1"/>
  <c r="H38" i="2"/>
  <c r="G38" i="2"/>
  <c r="J37" i="2"/>
  <c r="K35" i="2" s="1"/>
  <c r="J36" i="2"/>
  <c r="J35" i="2"/>
  <c r="G35" i="2"/>
  <c r="H35" i="2" s="1"/>
  <c r="J34" i="2"/>
  <c r="J33" i="2"/>
  <c r="J32" i="2"/>
  <c r="H32" i="2"/>
  <c r="G32" i="2"/>
  <c r="J31" i="2"/>
  <c r="J30" i="2"/>
  <c r="K29" i="2"/>
  <c r="L29" i="2" s="1"/>
  <c r="J29" i="2"/>
  <c r="I29" i="2"/>
  <c r="G29" i="2"/>
  <c r="H29" i="2" s="1"/>
  <c r="J28" i="2"/>
  <c r="J27" i="2"/>
  <c r="J26" i="2"/>
  <c r="H26" i="2"/>
  <c r="G26" i="2"/>
  <c r="I26" i="2" s="1"/>
  <c r="J25" i="2"/>
  <c r="K23" i="2" s="1"/>
  <c r="J24" i="2"/>
  <c r="J23" i="2"/>
  <c r="G23" i="2"/>
  <c r="H23" i="2" s="1"/>
  <c r="J22" i="2"/>
  <c r="J21" i="2"/>
  <c r="J20" i="2"/>
  <c r="K20" i="2" s="1"/>
  <c r="M20" i="2" s="1"/>
  <c r="H20" i="2"/>
  <c r="G20" i="2"/>
  <c r="J19" i="2"/>
  <c r="J18" i="2"/>
  <c r="K17" i="2"/>
  <c r="L17" i="2" s="1"/>
  <c r="J17" i="2"/>
  <c r="I17" i="2"/>
  <c r="G17" i="2"/>
  <c r="H17" i="2" s="1"/>
  <c r="J16" i="2"/>
  <c r="K14" i="2"/>
  <c r="L14" i="2" s="1"/>
  <c r="J14" i="2"/>
  <c r="I14" i="2"/>
  <c r="G14" i="2"/>
  <c r="H14" i="2" s="1"/>
  <c r="L23" i="2" l="1"/>
  <c r="M23" i="2"/>
  <c r="L35" i="2"/>
  <c r="M35" i="2"/>
  <c r="M14" i="2"/>
  <c r="L20" i="2"/>
  <c r="I23" i="2"/>
  <c r="K26" i="2"/>
  <c r="M29" i="2"/>
  <c r="I38" i="2"/>
  <c r="K32" i="2"/>
  <c r="M17" i="2"/>
  <c r="I35" i="2"/>
  <c r="I32" i="2"/>
  <c r="I20" i="2"/>
  <c r="H41" i="2"/>
  <c r="J14" i="11"/>
  <c r="H26" i="11"/>
  <c r="G26" i="11"/>
  <c r="J29" i="11"/>
  <c r="K23" i="11"/>
  <c r="L26" i="11"/>
  <c r="K26" i="11"/>
  <c r="G26" i="5"/>
  <c r="H29" i="5"/>
  <c r="L35" i="11"/>
  <c r="M26" i="2" l="1"/>
  <c r="L26" i="2"/>
  <c r="K14" i="11"/>
  <c r="L14" i="11"/>
  <c r="K29" i="11"/>
  <c r="L29" i="11"/>
  <c r="M32" i="2"/>
  <c r="L32" i="2"/>
</calcChain>
</file>

<file path=xl/sharedStrings.xml><?xml version="1.0" encoding="utf-8"?>
<sst xmlns="http://schemas.openxmlformats.org/spreadsheetml/2006/main" count="1110" uniqueCount="450">
  <si>
    <t>ng/ml</t>
  </si>
  <si>
    <t>ng/mL</t>
  </si>
  <si>
    <t>Ferritin Calibration</t>
  </si>
  <si>
    <t>6-26-13 SZ</t>
  </si>
  <si>
    <t xml:space="preserve">Female Health Demo Cartridges </t>
  </si>
  <si>
    <t>Protocol: Female_Health svn</t>
  </si>
  <si>
    <t>Calibrators: Ferritin Calibrators prepared by Formulation Group DOM:  9-25-12</t>
  </si>
  <si>
    <t>Conclusion</t>
  </si>
  <si>
    <t>1. The modulation is tracking with historical data and the CVs are below 20% except for tray 2.</t>
  </si>
  <si>
    <t xml:space="preserve">2. released trays: </t>
  </si>
  <si>
    <t>Data</t>
  </si>
  <si>
    <t>Model Predictions</t>
  </si>
  <si>
    <t>Model Type</t>
  </si>
  <si>
    <t>LogLin 4PL</t>
  </si>
  <si>
    <t>Date</t>
  </si>
  <si>
    <t>Back Calculation</t>
  </si>
  <si>
    <t>Conc</t>
  </si>
  <si>
    <t>RLU</t>
  </si>
  <si>
    <t>RLU → Conc</t>
  </si>
  <si>
    <t>Conc → RLU</t>
  </si>
  <si>
    <t>Model Equation</t>
  </si>
  <si>
    <t>log10(RLU) = b1+(b2-b1)/(1+(Conc/b3)^b4</t>
  </si>
  <si>
    <t>Name</t>
  </si>
  <si>
    <t>SZ</t>
  </si>
  <si>
    <t>Calibrator #</t>
  </si>
  <si>
    <t>Concentration ng/ml</t>
  </si>
  <si>
    <t>[Ferritin] re-assigned per CLIA, ng/ml</t>
  </si>
  <si>
    <t>Barcode</t>
  </si>
  <si>
    <t>Edison #</t>
  </si>
  <si>
    <t>Tip 1</t>
  </si>
  <si>
    <t xml:space="preserve"> Mean</t>
  </si>
  <si>
    <t>CV</t>
  </si>
  <si>
    <t>Modulation</t>
  </si>
  <si>
    <t>Mean</t>
  </si>
  <si>
    <t>CV%</t>
  </si>
  <si>
    <t>%Recovery</t>
  </si>
  <si>
    <t>OORL</t>
  </si>
  <si>
    <t>Calibration Equation</t>
  </si>
  <si>
    <t>If RLU &lt;= SignalMax &amp; RLU &gt;= SignalMin Then
    Conc = b3 * (((b2 - b1) / (log10(RLU) - b1)) - 1) ^ (1 / b4)
End If</t>
  </si>
  <si>
    <t>Cartridge Lot</t>
  </si>
  <si>
    <t>1234</t>
  </si>
  <si>
    <t>916245643802300121</t>
  </si>
  <si>
    <t>e000169</t>
  </si>
  <si>
    <t>Analyte</t>
  </si>
  <si>
    <t>Ferritin</t>
  </si>
  <si>
    <t>916245643802300122 cartridge did not finish protocol</t>
  </si>
  <si>
    <t>Units</t>
  </si>
  <si>
    <t>916245643802300123</t>
  </si>
  <si>
    <t>e000268</t>
  </si>
  <si>
    <t>Cartridge Id</t>
  </si>
  <si>
    <t>916245643802300124</t>
  </si>
  <si>
    <t>e000201</t>
  </si>
  <si>
    <t>Dilution</t>
  </si>
  <si>
    <t>916245643802300125</t>
  </si>
  <si>
    <t>e000187</t>
  </si>
  <si>
    <t>Reagent Lot</t>
  </si>
  <si>
    <t>916245643802300126</t>
  </si>
  <si>
    <t>e000199</t>
  </si>
  <si>
    <t>54931</t>
  </si>
  <si>
    <t>916245643802300127</t>
  </si>
  <si>
    <t>e000231</t>
  </si>
  <si>
    <t>desired LLOQ</t>
  </si>
  <si>
    <t>916245643802300128</t>
  </si>
  <si>
    <t>e000355</t>
  </si>
  <si>
    <t>desired ULOQ</t>
  </si>
  <si>
    <t>916245643802300129</t>
  </si>
  <si>
    <t>e000230</t>
  </si>
  <si>
    <t>max LLOQ</t>
  </si>
  <si>
    <t>916245643802300130</t>
  </si>
  <si>
    <t>e000280</t>
  </si>
  <si>
    <t>LLOQ</t>
  </si>
  <si>
    <t>Model Parameters</t>
  </si>
  <si>
    <t>SE</t>
  </si>
  <si>
    <t>min ULOQ</t>
  </si>
  <si>
    <t>916245643802300131</t>
  </si>
  <si>
    <t>e000049</t>
  </si>
  <si>
    <t>ULOQ</t>
  </si>
  <si>
    <t>b1</t>
  </si>
  <si>
    <t>916245643802300132</t>
  </si>
  <si>
    <t>e000316</t>
  </si>
  <si>
    <t>b2</t>
  </si>
  <si>
    <t>Data Grouping</t>
  </si>
  <si>
    <t>by tip</t>
  </si>
  <si>
    <t>916245643802300133</t>
  </si>
  <si>
    <t>e000339</t>
  </si>
  <si>
    <t>29700</t>
  </si>
  <si>
    <t>b3</t>
  </si>
  <si>
    <t>916245643802300134</t>
  </si>
  <si>
    <t>e000115</t>
  </si>
  <si>
    <t>LLOD</t>
  </si>
  <si>
    <t>Not Reported</t>
  </si>
  <si>
    <t>b4</t>
  </si>
  <si>
    <t>Precision criteria for estimation of LLOQ</t>
  </si>
  <si>
    <t>On</t>
  </si>
  <si>
    <t>916245643802300135</t>
  </si>
  <si>
    <t>e000071</t>
  </si>
  <si>
    <t>LLOQ accuracy</t>
  </si>
  <si>
    <t>%</t>
  </si>
  <si>
    <t>b5</t>
  </si>
  <si>
    <t>916245643802300136</t>
  </si>
  <si>
    <t>e000056</t>
  </si>
  <si>
    <t>LLOQ precision</t>
  </si>
  <si>
    <t>916245643802300138</t>
  </si>
  <si>
    <t>e000265</t>
  </si>
  <si>
    <t>Average Residuals</t>
  </si>
  <si>
    <t>Preferred models 
(if any)</t>
  </si>
  <si>
    <t xml:space="preserve">
4PL</t>
  </si>
  <si>
    <t>916245643802300139</t>
  </si>
  <si>
    <t>e000140</t>
  </si>
  <si>
    <t>Error in prediction: Best case</t>
  </si>
  <si>
    <t>916245643802300140</t>
  </si>
  <si>
    <t>e000111</t>
  </si>
  <si>
    <t>Error in prediction: Expected</t>
  </si>
  <si>
    <t>916245643802300142</t>
  </si>
  <si>
    <t>e000165</t>
  </si>
  <si>
    <t>7694</t>
  </si>
  <si>
    <t>916245643802300143</t>
  </si>
  <si>
    <t>e000102</t>
  </si>
  <si>
    <t>Signal Min</t>
  </si>
  <si>
    <t/>
  </si>
  <si>
    <t>fingerstickmultiplier</t>
  </si>
  <si>
    <t>916245643802300144</t>
  </si>
  <si>
    <t>e000122</t>
  </si>
  <si>
    <t>Signal Max</t>
  </si>
  <si>
    <t>venousmultiplier</t>
  </si>
  <si>
    <t>916245643802300145</t>
  </si>
  <si>
    <t>e000308</t>
  </si>
  <si>
    <t xml:space="preserve"> 4PL </t>
  </si>
  <si>
    <t>plasmamultiplier</t>
  </si>
  <si>
    <t>916245643802300146</t>
  </si>
  <si>
    <t>e000028</t>
  </si>
  <si>
    <t>Outliers detected based on within-standard variance and manual detection</t>
  </si>
  <si>
    <t>Outliers</t>
  </si>
  <si>
    <t>ULOQ accuracy</t>
  </si>
  <si>
    <t>srerun_lo</t>
  </si>
  <si>
    <t>916245643802300147</t>
  </si>
  <si>
    <t>ULOQ precision</t>
  </si>
  <si>
    <t>srerun_hi</t>
  </si>
  <si>
    <t>916245643802300148</t>
  </si>
  <si>
    <t xml:space="preserve">Statistically Detected ■ 
Manually Selected  ■ </t>
  </si>
  <si>
    <t>916245643802300149</t>
  </si>
  <si>
    <t>916245643802300150</t>
  </si>
  <si>
    <t>916245643802300151</t>
  </si>
  <si>
    <t>916245643802300152</t>
  </si>
  <si>
    <t>Male Health Cartridge Calibration</t>
  </si>
  <si>
    <t>04/02/13 NN</t>
  </si>
  <si>
    <t>Calibrators</t>
  </si>
  <si>
    <t xml:space="preserve">Cartridge Lot# </t>
  </si>
  <si>
    <t>; Cartridges provided by EC 04/02/13</t>
  </si>
  <si>
    <t>Protocol:</t>
  </si>
  <si>
    <t>Male_Health svn 6907</t>
  </si>
  <si>
    <t>Back-Calculation</t>
  </si>
  <si>
    <t>Barcode#</t>
  </si>
  <si>
    <t>Edison#</t>
  </si>
  <si>
    <t>AVG RLU</t>
  </si>
  <si>
    <t>% CV</t>
  </si>
  <si>
    <t>% Recovery</t>
  </si>
  <si>
    <t>e000061</t>
  </si>
  <si>
    <t>e000326</t>
  </si>
  <si>
    <t>e000033</t>
  </si>
  <si>
    <t>e000315</t>
  </si>
  <si>
    <t>e000139</t>
  </si>
  <si>
    <t>e000341</t>
  </si>
  <si>
    <t>e000328</t>
  </si>
  <si>
    <t>e000284</t>
  </si>
  <si>
    <t>e000221</t>
  </si>
  <si>
    <t>e000327</t>
  </si>
  <si>
    <t>e000264</t>
  </si>
  <si>
    <t>e000100</t>
  </si>
  <si>
    <t>e000095</t>
  </si>
  <si>
    <t>4PL</t>
  </si>
  <si>
    <t>RLU = b1+(b2-b1)/(1+(Conc/b3)^b4</t>
  </si>
  <si>
    <t>If RLU &lt;= SignalMax &amp; RLU &gt;= SignalMin Then
    Conc = b3 * (((b2 - b1) / (RLU - b1)) - 1) ^ (1 / b4)
End If</t>
  </si>
  <si>
    <t>Assigned [HbA1c] mg/mL</t>
  </si>
  <si>
    <t>OORH</t>
  </si>
  <si>
    <t>3% BSA in TBS</t>
  </si>
  <si>
    <t>HbA1c Calibration</t>
  </si>
  <si>
    <t>6-28-13 SZ</t>
  </si>
  <si>
    <t xml:space="preserve">Male Health Demo Cartridges </t>
  </si>
  <si>
    <t>Protocol: Male_Health svn</t>
  </si>
  <si>
    <t>Calibrators: HbA1c Whole Blood Calibrators DOM: 2-10-12 TN</t>
  </si>
  <si>
    <t xml:space="preserve">1. </t>
  </si>
  <si>
    <t>2. released status:</t>
  </si>
  <si>
    <t>LogLin Quadratic</t>
  </si>
  <si>
    <t>log10(RLU) = b1 + b2 Conc + b3 Conc^2</t>
  </si>
  <si>
    <t>Tip 2</t>
  </si>
  <si>
    <t>If RLU &lt;= SignalMax &amp; RLU &gt;= SignalMin Then
 If b3 &gt; 0 Then
     Conc = Max(
         (-b2 + sqrt(b2 ^ 2 - 4 * b3 * (b1 - log10(RLU)))) / (2 * b3),
         (-b2 - sqrt(b2 ^ 2 - 4 * b3 * (b1 - log10(RLU)))) / (2 * b3))
 End If
 If b3 &gt; 0 Then
     Conc = Min(
         (-b2 + sqrt(b2 ^ 2 - 4 * b3 * (b1 - log10(RLU)))) / (2 * b3),
         (-b2 - sqrt(b2 ^ 2 - 4 * b3 * (b1 - log10(RLU)))) / (2 * b3))
 End If
End If</t>
  </si>
  <si>
    <t>916245643802300217</t>
  </si>
  <si>
    <t>28157</t>
  </si>
  <si>
    <t>HbA1c</t>
  </si>
  <si>
    <t>916245643802300218</t>
  </si>
  <si>
    <t>mg/ml</t>
  </si>
  <si>
    <t>916245643802300219</t>
  </si>
  <si>
    <t>916245643802300220</t>
  </si>
  <si>
    <t>916245643802300221 pump error</t>
  </si>
  <si>
    <t>916245643802300222</t>
  </si>
  <si>
    <t>916245643802300223</t>
  </si>
  <si>
    <t>27</t>
  </si>
  <si>
    <t>916245643802300224</t>
  </si>
  <si>
    <t>916245643802300225</t>
  </si>
  <si>
    <t>916245643802300226</t>
  </si>
  <si>
    <t>916245643802300227</t>
  </si>
  <si>
    <t>916245643802300228</t>
  </si>
  <si>
    <t>916245643802300229</t>
  </si>
  <si>
    <t>916245643802300230</t>
  </si>
  <si>
    <t>916245643802300231</t>
  </si>
  <si>
    <t>916245643802300232</t>
  </si>
  <si>
    <t>916245643802300233</t>
  </si>
  <si>
    <t xml:space="preserve">
Quadratic
</t>
  </si>
  <si>
    <t>916245643802300235</t>
  </si>
  <si>
    <t>9</t>
  </si>
  <si>
    <t>916245643802300236</t>
  </si>
  <si>
    <t>e000161</t>
  </si>
  <si>
    <t>916245643802300237</t>
  </si>
  <si>
    <t>e000083</t>
  </si>
  <si>
    <t>916245643802300238</t>
  </si>
  <si>
    <t>e000188</t>
  </si>
  <si>
    <t xml:space="preserve"> Quadratic </t>
  </si>
  <si>
    <t>e000114</t>
  </si>
  <si>
    <t>e000334</t>
  </si>
  <si>
    <t>e000099</t>
  </si>
  <si>
    <t>e000060</t>
  </si>
  <si>
    <t>e000197</t>
  </si>
  <si>
    <t>e000180</t>
  </si>
  <si>
    <t>e000343</t>
  </si>
  <si>
    <t>mg/mL</t>
  </si>
  <si>
    <t>Blocking Buffer</t>
  </si>
  <si>
    <t xml:space="preserve">2. released status: </t>
  </si>
  <si>
    <t>e000093</t>
  </si>
  <si>
    <t>e000259</t>
  </si>
  <si>
    <t>e000133</t>
  </si>
  <si>
    <t>e000182</t>
  </si>
  <si>
    <t>e000217</t>
  </si>
  <si>
    <t>e000290</t>
  </si>
  <si>
    <t>Volume (uL)</t>
  </si>
  <si>
    <t>Vitamin D Calibration</t>
  </si>
  <si>
    <t>7-8-13 SZ</t>
  </si>
  <si>
    <t>Calibrators: Vitamin D Calibrators in Serum</t>
  </si>
  <si>
    <t>1. The CVs and modulation are much better than the last calibration in 6-29-13</t>
  </si>
  <si>
    <t>Re-assigned Conc by CLIA ng/ml</t>
  </si>
  <si>
    <t>Tip 5</t>
  </si>
  <si>
    <t>916245643802300325</t>
  </si>
  <si>
    <t>Vitamin D (Serum)</t>
  </si>
  <si>
    <t>916245643802300326</t>
  </si>
  <si>
    <t>916245643802300327</t>
  </si>
  <si>
    <t>916245643802300328</t>
  </si>
  <si>
    <t>916245643802300329</t>
  </si>
  <si>
    <t>903</t>
  </si>
  <si>
    <t>916245643802300330</t>
  </si>
  <si>
    <t>916245643802300331</t>
  </si>
  <si>
    <t>916245643802300332</t>
  </si>
  <si>
    <t>916245643802300333</t>
  </si>
  <si>
    <t>916245643802300334</t>
  </si>
  <si>
    <t>916245643802300335</t>
  </si>
  <si>
    <t>916245643802300336</t>
  </si>
  <si>
    <t>916245643802300337</t>
  </si>
  <si>
    <t>916245643802300338</t>
  </si>
  <si>
    <t>916245643802300339</t>
  </si>
  <si>
    <t>916245643802300340</t>
  </si>
  <si>
    <t>e000163</t>
  </si>
  <si>
    <t>916245643802300341</t>
  </si>
  <si>
    <t>916245643802300342</t>
  </si>
  <si>
    <t>e000198</t>
  </si>
  <si>
    <t>916245643802300343</t>
  </si>
  <si>
    <t>916245643802300344</t>
  </si>
  <si>
    <t>916245643802300345</t>
  </si>
  <si>
    <t>916245643802300346</t>
  </si>
  <si>
    <t>e000312</t>
  </si>
  <si>
    <t>916245643802300347</t>
  </si>
  <si>
    <t>916245643802300348</t>
  </si>
  <si>
    <t>e000022</t>
  </si>
  <si>
    <t>e000309</t>
  </si>
  <si>
    <t>Column</t>
  </si>
  <si>
    <t>Assay</t>
  </si>
  <si>
    <t>Test/Ref</t>
  </si>
  <si>
    <t>In Tip Ref Conc</t>
  </si>
  <si>
    <t>In Sample Ref Conc</t>
  </si>
  <si>
    <t>Test</t>
  </si>
  <si>
    <t>--</t>
  </si>
  <si>
    <t>Part Number:</t>
  </si>
  <si>
    <t>Cartridge Name: Male Health</t>
  </si>
  <si>
    <t>Cartridge ID: 118</t>
  </si>
  <si>
    <t xml:space="preserve">Assay Protocol: Male_Health svn 6907 </t>
  </si>
  <si>
    <t>NOTE: Requires 35uL of whole blood added to cartridge</t>
  </si>
  <si>
    <t>(Row C) Tip Placement:</t>
  </si>
  <si>
    <t>TSH</t>
  </si>
  <si>
    <t>uIU/mL</t>
  </si>
  <si>
    <t>tPSA</t>
  </si>
  <si>
    <t>25-HydroxyvitaminD</t>
  </si>
  <si>
    <t>no not use</t>
  </si>
  <si>
    <t>(Row D) Detection Ab in Cartridge:</t>
  </si>
  <si>
    <t>Position</t>
  </si>
  <si>
    <t>Reagent</t>
  </si>
  <si>
    <t>F3</t>
  </si>
  <si>
    <t>F4</t>
  </si>
  <si>
    <t>25OHD CAb</t>
  </si>
  <si>
    <t xml:space="preserve">Ab4 100 ng/mL and Ab2 50 ng/mL in Super Block </t>
  </si>
  <si>
    <t>F5</t>
  </si>
  <si>
    <t>25OHD-AP</t>
  </si>
  <si>
    <t>Dojindo 25-HydroxyvitaminD3-AP 1:10,000 in Stabilzyme AP</t>
  </si>
  <si>
    <t>F7</t>
  </si>
  <si>
    <t>25OHD Lyophilized Pepsin Tube</t>
  </si>
  <si>
    <t>Pepsin 480ug (lyophilized)</t>
  </si>
  <si>
    <t>D7</t>
  </si>
  <si>
    <t>25OHD Neutralization Buffer</t>
  </si>
  <si>
    <t>50mM TRIS buffer pH 8.0 (not TBS)</t>
  </si>
  <si>
    <t>D8</t>
  </si>
  <si>
    <t>25OHD Extraction Buffer</t>
  </si>
  <si>
    <t xml:space="preserve">100mM Citrate Buffer pH 2.6 </t>
  </si>
  <si>
    <t>B8</t>
  </si>
  <si>
    <t>HbA1c Extraction Buffer</t>
  </si>
  <si>
    <t>See formulation</t>
  </si>
  <si>
    <t>A6</t>
  </si>
  <si>
    <t>tPSA/TSH DAb Mixture 2x</t>
  </si>
  <si>
    <t>50 ng/mL tPSA DAb and 20 ng/mL TSH DAb in Stabilzyme AP</t>
  </si>
  <si>
    <t>A7</t>
  </si>
  <si>
    <t>Ferritin DAb 2x</t>
  </si>
  <si>
    <t>200 ng/mL in Stabilzyme AP</t>
  </si>
  <si>
    <t>A8</t>
  </si>
  <si>
    <t>HbA1c DAb 10x</t>
  </si>
  <si>
    <t>250 ng/mL in House Stabilizer</t>
  </si>
  <si>
    <t>C1-6</t>
  </si>
  <si>
    <t>Wash Buffer</t>
  </si>
  <si>
    <t>-</t>
  </si>
  <si>
    <t>A1-5</t>
  </si>
  <si>
    <t>Substrate</t>
  </si>
  <si>
    <t>E7 and E8</t>
  </si>
  <si>
    <t>Blood Tips (2)</t>
  </si>
  <si>
    <t>A1 - A5</t>
  </si>
  <si>
    <t>KPL PhosphaGlo Substrate</t>
  </si>
  <si>
    <t>B1 - B6</t>
  </si>
  <si>
    <t>Enzo 1x Wash Buffer</t>
  </si>
  <si>
    <t>Component Pick List:</t>
  </si>
  <si>
    <t>Part No.</t>
  </si>
  <si>
    <t>Description</t>
  </si>
  <si>
    <t>Quantity</t>
  </si>
  <si>
    <t xml:space="preserve">Note: Quantity per component is based on single cartridge requirements. </t>
  </si>
  <si>
    <t>Refer to Work Order for total required cartridge quantity.</t>
  </si>
  <si>
    <t xml:space="preserve">TSH Calibration </t>
  </si>
  <si>
    <t>7-10-13 SZ</t>
  </si>
  <si>
    <t>Calibrators: TSH Calibrators DOM 6-4-13 NN</t>
  </si>
  <si>
    <t>TSH Calibration (includes re-run of cal# 2,4) : 06-27-13 AK + 07-09-13 SZ</t>
  </si>
  <si>
    <t>Nominal Conc uIU/ml</t>
  </si>
  <si>
    <t>Tip 3</t>
  </si>
  <si>
    <t>2456485018</t>
  </si>
  <si>
    <t>2*</t>
  </si>
  <si>
    <t>916245643802300349</t>
  </si>
  <si>
    <t>916245643802300350</t>
  </si>
  <si>
    <t>uIU/ml</t>
  </si>
  <si>
    <t>916245643802300351</t>
  </si>
  <si>
    <t>901245647105000001</t>
  </si>
  <si>
    <t>901245647105000002</t>
  </si>
  <si>
    <t>e000331</t>
  </si>
  <si>
    <t>901245647105000003</t>
  </si>
  <si>
    <t>37044</t>
  </si>
  <si>
    <t>4*</t>
  </si>
  <si>
    <t>916245643802300352</t>
  </si>
  <si>
    <t>916245643802300353</t>
  </si>
  <si>
    <t>916245643802300354</t>
  </si>
  <si>
    <t>2227</t>
  </si>
  <si>
    <t>901245647105000004</t>
  </si>
  <si>
    <t>901245647105000005</t>
  </si>
  <si>
    <t>901245647105000006</t>
  </si>
  <si>
    <t>6442</t>
  </si>
  <si>
    <t>901245647105000007</t>
  </si>
  <si>
    <t>901245647105000008</t>
  </si>
  <si>
    <t>1610</t>
  </si>
  <si>
    <t>901245647105000009</t>
  </si>
  <si>
    <t>901245647105000010</t>
  </si>
  <si>
    <t>901245647105000011</t>
  </si>
  <si>
    <t>901245647105000012</t>
  </si>
  <si>
    <t>901245647105000013</t>
  </si>
  <si>
    <t>901245647105000014</t>
  </si>
  <si>
    <t>901245647105000015</t>
  </si>
  <si>
    <t>901245647105000016</t>
  </si>
  <si>
    <t>103</t>
  </si>
  <si>
    <t>901245647105000017</t>
  </si>
  <si>
    <t>901245647105000018</t>
  </si>
  <si>
    <t>901245647105000019</t>
  </si>
  <si>
    <t>e000229</t>
  </si>
  <si>
    <t>901245647105000020</t>
  </si>
  <si>
    <t>901245647105000021</t>
  </si>
  <si>
    <t>901245647105000022</t>
  </si>
  <si>
    <t>901245647105000023</t>
  </si>
  <si>
    <t>901245647105000024</t>
  </si>
  <si>
    <t xml:space="preserve">TSH </t>
  </si>
  <si>
    <t>Concentration (ng/mL)</t>
  </si>
  <si>
    <t>123</t>
  </si>
  <si>
    <t>901245647101200196</t>
  </si>
  <si>
    <t>901245647101200197</t>
  </si>
  <si>
    <t>901245647101200198</t>
  </si>
  <si>
    <t>901245647101200199</t>
  </si>
  <si>
    <t>901245647101200200</t>
  </si>
  <si>
    <t>901245647101200201</t>
  </si>
  <si>
    <t>901245647101200202</t>
  </si>
  <si>
    <t>901245647101200203</t>
  </si>
  <si>
    <t>901245647101200204</t>
  </si>
  <si>
    <t>901245647101200205</t>
  </si>
  <si>
    <t>901245647101200206</t>
  </si>
  <si>
    <t>901245647101200207</t>
  </si>
  <si>
    <t>901245647101200211</t>
  </si>
  <si>
    <t>e000164</t>
  </si>
  <si>
    <t>901245647101200212</t>
  </si>
  <si>
    <t>901245647101200214</t>
  </si>
  <si>
    <t>e000237</t>
  </si>
  <si>
    <t>901245647101200215</t>
  </si>
  <si>
    <t>901245647101200216</t>
  </si>
  <si>
    <t>e000041</t>
  </si>
  <si>
    <t>e000054</t>
  </si>
  <si>
    <t>e000144</t>
  </si>
  <si>
    <t>tPSA Male Health Calibration 07-09-2013 AK (Re-Run of Calibrator 1 and 6)</t>
  </si>
  <si>
    <t>Historical Data: 04/02/13 NN</t>
  </si>
  <si>
    <t>Tip 4</t>
  </si>
  <si>
    <t>901245647101200217</t>
  </si>
  <si>
    <t>901245647101200218</t>
  </si>
  <si>
    <t>Calibrators made LW</t>
  </si>
  <si>
    <t>901245647101200219</t>
  </si>
  <si>
    <r>
      <t xml:space="preserve">CLIA Assigned Values tPSA Conc </t>
    </r>
    <r>
      <rPr>
        <sz val="11"/>
        <color theme="1"/>
        <rFont val="Calibri"/>
        <family val="2"/>
      </rPr>
      <t xml:space="preserve">ng/mL </t>
    </r>
  </si>
  <si>
    <t>118245627502300055</t>
  </si>
  <si>
    <t>118245627502300056</t>
  </si>
  <si>
    <t>118245627502300057</t>
  </si>
  <si>
    <t>118245627502300058</t>
  </si>
  <si>
    <t>118245627502300059</t>
  </si>
  <si>
    <t>118245627502300060</t>
  </si>
  <si>
    <t>118245627502300061</t>
  </si>
  <si>
    <t>e000108</t>
  </si>
  <si>
    <t>118245627502300062</t>
  </si>
  <si>
    <t>118245627502300063</t>
  </si>
  <si>
    <t>118245627502300064</t>
  </si>
  <si>
    <t>901245647101200220</t>
  </si>
  <si>
    <t>118245627502300065</t>
  </si>
  <si>
    <t>901245647101200221</t>
  </si>
  <si>
    <t>118245627502300066</t>
  </si>
  <si>
    <t>901245647101200223</t>
  </si>
  <si>
    <t>118245627502300067</t>
  </si>
  <si>
    <t>118245627502300068</t>
  </si>
  <si>
    <t>e000242</t>
  </si>
  <si>
    <t>2</t>
  </si>
  <si>
    <t>118245627502300069</t>
  </si>
  <si>
    <t>118245627502300070</t>
  </si>
  <si>
    <t>118245627502300071</t>
  </si>
  <si>
    <t>118245627502300072</t>
  </si>
  <si>
    <t>118245627502300073</t>
  </si>
  <si>
    <t>118245627502300074</t>
  </si>
  <si>
    <t>118245627502300075</t>
  </si>
  <si>
    <t>118245627502300076</t>
  </si>
  <si>
    <t>e000085</t>
  </si>
  <si>
    <t>118245627502300077</t>
  </si>
  <si>
    <t>118245627502300078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</si>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</sst>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0.0"/>
    <numFmt numFmtId="166" formatCode="0.0%"/>
    <numFmt numFmtId="167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3"/>
      <name val="Calibri"/>
      <family val="2"/>
      <scheme val="minor"/>
    </font>
    <font>
      <sz val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color indexed="12"/>
      <name val="Arial"/>
      <family val="2"/>
    </font>
    <font>
      <sz val="9"/>
      <color indexed="12"/>
      <name val="Calibri"/>
      <family val="2"/>
    </font>
    <font>
      <sz val="10"/>
      <color indexed="10"/>
      <name val="Calibri"/>
      <family val="2"/>
    </font>
    <font>
      <b/>
      <sz val="9"/>
      <color rgb="FFFF0000"/>
      <name val="Calibri"/>
      <family val="2"/>
    </font>
    <font>
      <b/>
      <sz val="9"/>
      <color rgb="FF0000FF"/>
      <name val="Calibri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3"/>
      <name val="Arial"/>
      <family val="2"/>
    </font>
    <font>
      <sz val="10"/>
      <name val="Calibri"/>
      <family val="2"/>
      <scheme val="minor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rgb="FF1F497D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medium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/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thick">
        <color indexed="9"/>
      </left>
      <right/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/>
      <diagonal/>
    </border>
    <border>
      <left style="thick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ck">
        <color indexed="9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 style="thick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4">
    <xf numFmtId="0" fontId="0" fillId="0" borderId="0"/>
    <xf numFmtId="0" fontId="2" fillId="2" borderId="0" applyNumberFormat="0" applyBorder="0" applyAlignment="0" applyProtection="0"/>
    <xf numFmtId="0" fontId="6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8" applyNumberFormat="0" applyAlignment="0" applyProtection="0"/>
    <xf numFmtId="0" fontId="12" fillId="32" borderId="9" applyNumberFormat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4" borderId="8" applyNumberFormat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Alignment="0"/>
    <xf numFmtId="0" fontId="2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3" fillId="3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617">
    <xf numFmtId="0" fontId="0" fillId="0" borderId="0" xfId="0"/>
    <xf numFmtId="0" fontId="7" fillId="17" borderId="0" xfId="2" applyFont="1" applyFill="1"/>
    <xf numFmtId="0" fontId="27" fillId="36" borderId="0" xfId="2" applyFont="1" applyFill="1"/>
    <xf numFmtId="0" fontId="6" fillId="36" borderId="0" xfId="2" applyFill="1"/>
    <xf numFmtId="0" fontId="6" fillId="17" borderId="0" xfId="2" applyFill="1" applyAlignment="1">
      <alignment horizontal="center"/>
    </xf>
    <xf numFmtId="0" fontId="6" fillId="17" borderId="0" xfId="2" applyFill="1"/>
    <xf numFmtId="0" fontId="6" fillId="17" borderId="0" xfId="2" applyFill="1" applyBorder="1"/>
    <xf numFmtId="0" fontId="28" fillId="17" borderId="0" xfId="2" applyFont="1" applyFill="1" applyBorder="1" applyAlignment="1">
      <alignment vertical="center"/>
    </xf>
    <xf numFmtId="0" fontId="29" fillId="17" borderId="0" xfId="2" applyFont="1" applyFill="1" applyBorder="1" applyAlignment="1">
      <alignment horizontal="center"/>
    </xf>
    <xf numFmtId="0" fontId="6" fillId="0" borderId="0" xfId="2"/>
    <xf numFmtId="0" fontId="7" fillId="17" borderId="0" xfId="2" applyFont="1" applyFill="1" applyAlignment="1">
      <alignment vertical="center"/>
    </xf>
    <xf numFmtId="0" fontId="7" fillId="17" borderId="0" xfId="2" applyFont="1" applyFill="1" applyBorder="1" applyAlignment="1">
      <alignment vertical="center"/>
    </xf>
    <xf numFmtId="0" fontId="7" fillId="18" borderId="3" xfId="2" applyFont="1" applyFill="1" applyBorder="1" applyAlignment="1">
      <alignment vertical="center"/>
    </xf>
    <xf numFmtId="0" fontId="28" fillId="17" borderId="16" xfId="2" applyFont="1" applyFill="1" applyBorder="1" applyAlignment="1">
      <alignment vertical="center"/>
    </xf>
    <xf numFmtId="0" fontId="28" fillId="17" borderId="17" xfId="2" applyFont="1" applyFill="1" applyBorder="1" applyAlignment="1">
      <alignment vertical="center"/>
    </xf>
    <xf numFmtId="0" fontId="7" fillId="17" borderId="5" xfId="2" quotePrefix="1" applyFont="1" applyFill="1" applyBorder="1" applyAlignment="1">
      <alignment vertical="center"/>
    </xf>
    <xf numFmtId="0" fontId="28" fillId="17" borderId="18" xfId="2" applyFont="1" applyFill="1" applyBorder="1" applyAlignment="1">
      <alignment vertical="center"/>
    </xf>
    <xf numFmtId="0" fontId="7" fillId="17" borderId="19" xfId="2" quotePrefix="1" applyFont="1" applyFill="1" applyBorder="1" applyAlignment="1">
      <alignment vertical="center"/>
    </xf>
    <xf numFmtId="0" fontId="28" fillId="17" borderId="20" xfId="2" applyFont="1" applyFill="1" applyBorder="1" applyAlignment="1">
      <alignment vertical="center"/>
    </xf>
    <xf numFmtId="0" fontId="28" fillId="17" borderId="21" xfId="2" applyFont="1" applyFill="1" applyBorder="1" applyAlignment="1">
      <alignment vertical="center"/>
    </xf>
    <xf numFmtId="0" fontId="0" fillId="0" borderId="0" xfId="0" applyProtection="1"/>
    <xf numFmtId="0" fontId="31" fillId="38" borderId="25" xfId="0" applyFont="1" applyFill="1" applyBorder="1" applyAlignment="1" applyProtection="1">
      <alignment horizontal="right" vertical="center"/>
    </xf>
    <xf numFmtId="164" fontId="32" fillId="39" borderId="27" xfId="0" applyNumberFormat="1" applyFont="1" applyFill="1" applyBorder="1" applyAlignment="1" applyProtection="1">
      <alignment horizontal="centerContinuous" vertical="center"/>
    </xf>
    <xf numFmtId="164" fontId="32" fillId="39" borderId="28" xfId="0" applyNumberFormat="1" applyFont="1" applyFill="1" applyBorder="1" applyAlignment="1" applyProtection="1">
      <alignment horizontal="centerContinuous" vertical="center"/>
    </xf>
    <xf numFmtId="164" fontId="32" fillId="39" borderId="29" xfId="0" applyNumberFormat="1" applyFont="1" applyFill="1" applyBorder="1" applyAlignment="1" applyProtection="1">
      <alignment horizontal="centerContinuous" vertical="center"/>
    </xf>
    <xf numFmtId="0" fontId="0" fillId="39" borderId="30" xfId="0" applyFill="1" applyBorder="1" applyAlignment="1" applyProtection="1">
      <alignment horizontal="centerContinuous" vertical="center"/>
    </xf>
    <xf numFmtId="0" fontId="0" fillId="0" borderId="31" xfId="0" applyBorder="1" applyProtection="1"/>
    <xf numFmtId="164" fontId="32" fillId="39" borderId="26" xfId="0" applyNumberFormat="1" applyFont="1" applyFill="1" applyBorder="1" applyAlignment="1" applyProtection="1">
      <alignment horizontal="center" vertical="center"/>
    </xf>
    <xf numFmtId="0" fontId="31" fillId="17" borderId="25" xfId="0" applyFont="1" applyFill="1" applyBorder="1" applyAlignment="1" applyProtection="1">
      <alignment horizontal="right" vertical="center"/>
    </xf>
    <xf numFmtId="164" fontId="32" fillId="17" borderId="26" xfId="0" applyNumberFormat="1" applyFont="1" applyFill="1" applyBorder="1" applyAlignment="1" applyProtection="1">
      <alignment horizontal="center" vertical="center"/>
    </xf>
    <xf numFmtId="0" fontId="6" fillId="17" borderId="5" xfId="2" applyFill="1" applyBorder="1"/>
    <xf numFmtId="0" fontId="31" fillId="38" borderId="25" xfId="0" applyFont="1" applyFill="1" applyBorder="1" applyAlignment="1" applyProtection="1">
      <alignment horizontal="center" vertical="center"/>
    </xf>
    <xf numFmtId="0" fontId="0" fillId="0" borderId="32" xfId="0" applyBorder="1" applyProtection="1"/>
    <xf numFmtId="0" fontId="6" fillId="40" borderId="6" xfId="2" applyFill="1" applyBorder="1" applyAlignment="1">
      <alignment horizontal="center" vertical="center"/>
    </xf>
    <xf numFmtId="0" fontId="8" fillId="40" borderId="6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wrapText="1"/>
    </xf>
    <xf numFmtId="0" fontId="33" fillId="17" borderId="6" xfId="140" applyFont="1" applyFill="1" applyBorder="1" applyAlignment="1">
      <alignment horizontal="center" vertical="center"/>
    </xf>
    <xf numFmtId="0" fontId="35" fillId="39" borderId="33" xfId="0" applyNumberFormat="1" applyFont="1" applyFill="1" applyBorder="1" applyAlignment="1" applyProtection="1">
      <alignment horizontal="center" vertical="center"/>
    </xf>
    <xf numFmtId="1" fontId="36" fillId="39" borderId="34" xfId="0" applyNumberFormat="1" applyFont="1" applyFill="1" applyBorder="1" applyAlignment="1" applyProtection="1">
      <alignment horizontal="center" vertical="center"/>
    </xf>
    <xf numFmtId="165" fontId="35" fillId="39" borderId="34" xfId="0" applyNumberFormat="1" applyFont="1" applyFill="1" applyBorder="1" applyAlignment="1" applyProtection="1">
      <alignment horizontal="center" vertical="center"/>
    </xf>
    <xf numFmtId="0" fontId="0" fillId="0" borderId="35" xfId="0" applyBorder="1" applyProtection="1"/>
    <xf numFmtId="0" fontId="31" fillId="38" borderId="27" xfId="0" applyFont="1" applyFill="1" applyBorder="1" applyAlignment="1" applyProtection="1">
      <alignment horizontal="right" vertical="center"/>
    </xf>
    <xf numFmtId="0" fontId="32" fillId="39" borderId="39" xfId="0" applyNumberFormat="1" applyFont="1" applyFill="1" applyBorder="1" applyAlignment="1" applyProtection="1">
      <alignment horizontal="center" vertical="center"/>
    </xf>
    <xf numFmtId="0" fontId="32" fillId="17" borderId="39" xfId="0" applyNumberFormat="1" applyFont="1" applyFill="1" applyBorder="1" applyAlignment="1" applyProtection="1">
      <alignment horizontal="center" vertical="center"/>
    </xf>
    <xf numFmtId="0" fontId="0" fillId="41" borderId="40" xfId="0" applyFont="1" applyFill="1" applyBorder="1" applyAlignment="1">
      <alignment horizontal="center"/>
    </xf>
    <xf numFmtId="1" fontId="0" fillId="41" borderId="40" xfId="0" applyNumberFormat="1" applyFont="1" applyFill="1" applyBorder="1" applyAlignment="1">
      <alignment horizontal="center"/>
    </xf>
    <xf numFmtId="2" fontId="6" fillId="17" borderId="0" xfId="2" applyNumberFormat="1" applyFill="1" applyBorder="1" applyAlignment="1">
      <alignment horizontal="center"/>
    </xf>
    <xf numFmtId="1" fontId="36" fillId="39" borderId="33" xfId="0" applyNumberFormat="1" applyFont="1" applyFill="1" applyBorder="1" applyAlignment="1" applyProtection="1">
      <alignment horizontal="center" vertical="center"/>
    </xf>
    <xf numFmtId="0" fontId="0" fillId="0" borderId="38" xfId="0" applyBorder="1" applyProtection="1"/>
    <xf numFmtId="0" fontId="0" fillId="0" borderId="44" xfId="0" applyBorder="1" applyProtection="1"/>
    <xf numFmtId="2" fontId="32" fillId="39" borderId="39" xfId="0" applyNumberFormat="1" applyFont="1" applyFill="1" applyBorder="1" applyAlignment="1" applyProtection="1">
      <alignment horizontal="center" vertical="center"/>
    </xf>
    <xf numFmtId="2" fontId="32" fillId="17" borderId="39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3" xfId="0" applyBorder="1" applyProtection="1"/>
    <xf numFmtId="0" fontId="31" fillId="0" borderId="45" xfId="0" applyFont="1" applyFill="1" applyBorder="1" applyAlignment="1" applyProtection="1">
      <alignment vertical="center"/>
    </xf>
    <xf numFmtId="0" fontId="0" fillId="0" borderId="40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32" fillId="39" borderId="39" xfId="0" applyNumberFormat="1" applyFont="1" applyFill="1" applyBorder="1" applyAlignment="1" applyProtection="1">
      <alignment horizontal="center" vertical="center"/>
    </xf>
    <xf numFmtId="1" fontId="32" fillId="17" borderId="39" xfId="0" applyNumberFormat="1" applyFont="1" applyFill="1" applyBorder="1" applyAlignment="1" applyProtection="1">
      <alignment horizontal="center" vertical="center"/>
    </xf>
    <xf numFmtId="1" fontId="0" fillId="43" borderId="40" xfId="0" quotePrefix="1" applyNumberFormat="1" applyFont="1" applyFill="1" applyBorder="1" applyAlignment="1">
      <alignment horizontal="center"/>
    </xf>
    <xf numFmtId="0" fontId="38" fillId="0" borderId="0" xfId="0" applyFont="1" applyProtection="1"/>
    <xf numFmtId="0" fontId="38" fillId="0" borderId="46" xfId="0" applyFont="1" applyBorder="1" applyProtection="1"/>
    <xf numFmtId="0" fontId="38" fillId="17" borderId="46" xfId="0" applyFont="1" applyFill="1" applyBorder="1" applyProtection="1"/>
    <xf numFmtId="2" fontId="32" fillId="39" borderId="47" xfId="0" applyNumberFormat="1" applyFont="1" applyFill="1" applyBorder="1" applyAlignment="1" applyProtection="1">
      <alignment horizontal="center" vertical="center"/>
    </xf>
    <xf numFmtId="2" fontId="32" fillId="17" borderId="47" xfId="0" applyNumberFormat="1" applyFont="1" applyFill="1" applyBorder="1" applyAlignment="1" applyProtection="1">
      <alignment horizontal="center" vertical="center"/>
    </xf>
    <xf numFmtId="0" fontId="0" fillId="0" borderId="29" xfId="0" applyBorder="1" applyProtection="1"/>
    <xf numFmtId="0" fontId="0" fillId="0" borderId="36" xfId="0" applyBorder="1" applyProtection="1"/>
    <xf numFmtId="2" fontId="32" fillId="39" borderId="24" xfId="0" applyNumberFormat="1" applyFont="1" applyFill="1" applyBorder="1" applyAlignment="1" applyProtection="1">
      <alignment horizontal="center" vertical="center"/>
    </xf>
    <xf numFmtId="0" fontId="0" fillId="0" borderId="33" xfId="0" applyBorder="1" applyProtection="1"/>
    <xf numFmtId="0" fontId="31" fillId="38" borderId="49" xfId="0" applyFont="1" applyFill="1" applyBorder="1" applyAlignment="1" applyProtection="1">
      <alignment horizontal="center" vertical="center"/>
    </xf>
    <xf numFmtId="2" fontId="32" fillId="39" borderId="50" xfId="0" applyNumberFormat="1" applyFont="1" applyFill="1" applyBorder="1" applyAlignment="1" applyProtection="1">
      <alignment horizontal="center" vertical="center"/>
    </xf>
    <xf numFmtId="2" fontId="32" fillId="17" borderId="50" xfId="0" applyNumberFormat="1" applyFont="1" applyFill="1" applyBorder="1" applyAlignment="1" applyProtection="1">
      <alignment horizontal="center" vertical="center"/>
    </xf>
    <xf numFmtId="0" fontId="0" fillId="0" borderId="42" xfId="0" applyBorder="1" applyProtection="1"/>
    <xf numFmtId="167" fontId="32" fillId="39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17" borderId="0" xfId="0" applyFill="1" applyProtection="1"/>
    <xf numFmtId="1" fontId="0" fillId="42" borderId="40" xfId="0" quotePrefix="1" applyNumberFormat="1" applyFont="1" applyFill="1" applyBorder="1" applyAlignment="1">
      <alignment horizontal="center"/>
    </xf>
    <xf numFmtId="0" fontId="31" fillId="0" borderId="24" xfId="0" applyFont="1" applyFill="1" applyBorder="1" applyAlignment="1" applyProtection="1">
      <alignment vertical="center"/>
    </xf>
    <xf numFmtId="1" fontId="0" fillId="17" borderId="0" xfId="0" applyNumberFormat="1" applyFont="1" applyFill="1" applyBorder="1" applyAlignment="1">
      <alignment horizontal="center"/>
    </xf>
    <xf numFmtId="0" fontId="0" fillId="0" borderId="51" xfId="0" applyBorder="1" applyProtection="1"/>
    <xf numFmtId="2" fontId="32" fillId="17" borderId="52" xfId="0" applyNumberFormat="1" applyFont="1" applyFill="1" applyBorder="1" applyAlignment="1" applyProtection="1">
      <alignment vertical="center"/>
    </xf>
    <xf numFmtId="1" fontId="0" fillId="44" borderId="0" xfId="0" applyNumberFormat="1" applyFont="1" applyFill="1" applyBorder="1" applyAlignment="1">
      <alignment horizontal="center"/>
    </xf>
    <xf numFmtId="1" fontId="0" fillId="0" borderId="53" xfId="0" applyNumberFormat="1" applyBorder="1" applyProtection="1"/>
    <xf numFmtId="0" fontId="31" fillId="38" borderId="43" xfId="0" applyFont="1" applyFill="1" applyBorder="1" applyAlignment="1" applyProtection="1">
      <alignment horizontal="right" vertical="center"/>
    </xf>
    <xf numFmtId="1" fontId="32" fillId="39" borderId="24" xfId="0" applyNumberFormat="1" applyFont="1" applyFill="1" applyBorder="1" applyAlignment="1" applyProtection="1">
      <alignment horizontal="center" vertical="center"/>
    </xf>
    <xf numFmtId="2" fontId="32" fillId="17" borderId="54" xfId="0" applyNumberFormat="1" applyFont="1" applyFill="1" applyBorder="1" applyAlignment="1" applyProtection="1">
      <alignment vertical="center"/>
    </xf>
    <xf numFmtId="0" fontId="0" fillId="0" borderId="54" xfId="0" applyBorder="1" applyProtection="1"/>
    <xf numFmtId="165" fontId="32" fillId="39" borderId="0" xfId="0" applyNumberFormat="1" applyFont="1" applyFill="1" applyBorder="1" applyAlignment="1" applyProtection="1">
      <alignment horizontal="center" vertical="center"/>
    </xf>
    <xf numFmtId="0" fontId="0" fillId="0" borderId="30" xfId="0" applyBorder="1" applyProtection="1"/>
    <xf numFmtId="0" fontId="0" fillId="17" borderId="30" xfId="0" applyFill="1" applyBorder="1" applyProtection="1"/>
    <xf numFmtId="0" fontId="39" fillId="0" borderId="0" xfId="0" applyFont="1" applyProtection="1"/>
    <xf numFmtId="2" fontId="32" fillId="17" borderId="52" xfId="0" applyNumberFormat="1" applyFont="1" applyFill="1" applyBorder="1" applyAlignment="1" applyProtection="1">
      <alignment vertical="center" wrapText="1"/>
    </xf>
    <xf numFmtId="1" fontId="32" fillId="39" borderId="25" xfId="0" applyNumberFormat="1" applyFont="1" applyFill="1" applyBorder="1" applyAlignment="1" applyProtection="1">
      <alignment horizontal="center" vertical="center"/>
    </xf>
    <xf numFmtId="2" fontId="32" fillId="17" borderId="55" xfId="0" applyNumberFormat="1" applyFont="1" applyFill="1" applyBorder="1" applyAlignment="1" applyProtection="1">
      <alignment vertical="center"/>
    </xf>
    <xf numFmtId="1" fontId="32" fillId="39" borderId="0" xfId="0" applyNumberFormat="1" applyFont="1" applyFill="1" applyBorder="1" applyAlignment="1" applyProtection="1">
      <alignment horizontal="center" vertical="center"/>
    </xf>
    <xf numFmtId="2" fontId="32" fillId="17" borderId="47" xfId="0" applyNumberFormat="1" applyFont="1" applyFill="1" applyBorder="1" applyAlignment="1" applyProtection="1">
      <alignment vertical="center"/>
    </xf>
    <xf numFmtId="1" fontId="0" fillId="41" borderId="40" xfId="0" quotePrefix="1" applyNumberFormat="1" applyFont="1" applyFill="1" applyBorder="1" applyAlignment="1">
      <alignment horizontal="center"/>
    </xf>
    <xf numFmtId="0" fontId="8" fillId="17" borderId="0" xfId="132" applyFont="1" applyFill="1" applyBorder="1" applyAlignment="1"/>
    <xf numFmtId="0" fontId="6" fillId="0" borderId="0" xfId="0" applyFont="1" applyFill="1" applyProtection="1"/>
    <xf numFmtId="0" fontId="40" fillId="17" borderId="0" xfId="0" applyFont="1" applyFill="1" applyProtection="1"/>
    <xf numFmtId="0" fontId="5" fillId="17" borderId="0" xfId="132" applyFont="1" applyFill="1" applyBorder="1" applyAlignment="1"/>
    <xf numFmtId="0" fontId="0" fillId="0" borderId="25" xfId="0" applyBorder="1" applyProtection="1"/>
    <xf numFmtId="0" fontId="39" fillId="0" borderId="0" xfId="0" applyFont="1" applyFill="1" applyProtection="1"/>
    <xf numFmtId="0" fontId="31" fillId="38" borderId="45" xfId="0" applyFont="1" applyFill="1" applyBorder="1" applyAlignment="1" applyProtection="1">
      <alignment horizontal="right" vertical="center"/>
    </xf>
    <xf numFmtId="2" fontId="32" fillId="39" borderId="45" xfId="0" applyNumberFormat="1" applyFont="1" applyFill="1" applyBorder="1" applyAlignment="1" applyProtection="1">
      <alignment horizontal="center" vertical="center"/>
    </xf>
    <xf numFmtId="2" fontId="32" fillId="17" borderId="45" xfId="0" applyNumberFormat="1" applyFont="1" applyFill="1" applyBorder="1" applyAlignment="1" applyProtection="1">
      <alignment horizontal="center" vertical="center"/>
    </xf>
    <xf numFmtId="0" fontId="7" fillId="17" borderId="0" xfId="2" applyFont="1" applyFill="1" applyBorder="1" applyAlignment="1">
      <alignment horizontal="center"/>
    </xf>
    <xf numFmtId="1" fontId="0" fillId="0" borderId="0" xfId="0" applyNumberFormat="1" applyProtection="1"/>
    <xf numFmtId="0" fontId="41" fillId="0" borderId="0" xfId="0" applyFont="1" applyFill="1" applyProtection="1"/>
    <xf numFmtId="0" fontId="42" fillId="0" borderId="0" xfId="0" applyFont="1" applyProtection="1"/>
    <xf numFmtId="0" fontId="42" fillId="0" borderId="33" xfId="0" applyFont="1" applyBorder="1" applyProtection="1"/>
    <xf numFmtId="0" fontId="31" fillId="38" borderId="29" xfId="0" applyFont="1" applyFill="1" applyBorder="1" applyAlignment="1" applyProtection="1">
      <alignment horizontal="right" vertical="center"/>
    </xf>
    <xf numFmtId="0" fontId="1" fillId="17" borderId="0" xfId="0" applyFont="1" applyFill="1" applyBorder="1"/>
    <xf numFmtId="1" fontId="32" fillId="39" borderId="45" xfId="0" applyNumberFormat="1" applyFont="1" applyFill="1" applyBorder="1" applyAlignment="1" applyProtection="1">
      <alignment horizontal="center" vertical="center"/>
    </xf>
    <xf numFmtId="1" fontId="32" fillId="17" borderId="45" xfId="0" applyNumberFormat="1" applyFont="1" applyFill="1" applyBorder="1" applyAlignment="1" applyProtection="1">
      <alignment horizontal="center" vertical="center"/>
    </xf>
    <xf numFmtId="165" fontId="32" fillId="39" borderId="45" xfId="0" applyNumberFormat="1" applyFont="1" applyFill="1" applyBorder="1" applyAlignment="1" applyProtection="1">
      <alignment horizontal="center" vertical="center"/>
    </xf>
    <xf numFmtId="165" fontId="32" fillId="17" borderId="45" xfId="0" applyNumberFormat="1" applyFont="1" applyFill="1" applyBorder="1" applyAlignment="1" applyProtection="1">
      <alignment horizontal="center" vertical="center"/>
    </xf>
    <xf numFmtId="0" fontId="0" fillId="44" borderId="0" xfId="0" applyFont="1" applyFill="1" applyBorder="1"/>
    <xf numFmtId="0" fontId="45" fillId="39" borderId="56" xfId="0" applyNumberFormat="1" applyFont="1" applyFill="1" applyBorder="1" applyAlignment="1" applyProtection="1">
      <alignment horizontal="center" vertical="center"/>
    </xf>
    <xf numFmtId="1" fontId="45" fillId="39" borderId="43" xfId="0" applyNumberFormat="1" applyFont="1" applyFill="1" applyBorder="1" applyAlignment="1" applyProtection="1">
      <alignment horizontal="center" vertical="center"/>
    </xf>
    <xf numFmtId="0" fontId="46" fillId="39" borderId="33" xfId="0" applyNumberFormat="1" applyFont="1" applyFill="1" applyBorder="1" applyAlignment="1" applyProtection="1">
      <alignment horizontal="center" vertical="center"/>
    </xf>
    <xf numFmtId="1" fontId="46" fillId="39" borderId="43" xfId="0" applyNumberFormat="1" applyFont="1" applyFill="1" applyBorder="1" applyAlignment="1" applyProtection="1">
      <alignment horizontal="center" vertical="center"/>
    </xf>
    <xf numFmtId="0" fontId="0" fillId="0" borderId="28" xfId="0" applyBorder="1" applyProtection="1"/>
    <xf numFmtId="0" fontId="0" fillId="41" borderId="57" xfId="0" applyFont="1" applyFill="1" applyBorder="1" applyAlignment="1">
      <alignment horizontal="center"/>
    </xf>
    <xf numFmtId="1" fontId="0" fillId="41" borderId="57" xfId="0" applyNumberFormat="1" applyFont="1" applyFill="1" applyBorder="1" applyAlignment="1">
      <alignment horizontal="center"/>
    </xf>
    <xf numFmtId="0" fontId="46" fillId="39" borderId="55" xfId="0" applyNumberFormat="1" applyFont="1" applyFill="1" applyBorder="1" applyAlignment="1" applyProtection="1">
      <alignment horizontal="center" vertical="center"/>
    </xf>
    <xf numFmtId="1" fontId="46" fillId="39" borderId="33" xfId="0" applyNumberFormat="1" applyFont="1" applyFill="1" applyBorder="1" applyAlignment="1" applyProtection="1">
      <alignment horizontal="center" vertical="center"/>
    </xf>
    <xf numFmtId="0" fontId="6" fillId="16" borderId="0" xfId="2" applyFill="1"/>
    <xf numFmtId="0" fontId="6" fillId="16" borderId="0" xfId="2" applyFill="1" applyAlignment="1">
      <alignment horizontal="center"/>
    </xf>
    <xf numFmtId="166" fontId="2" fillId="17" borderId="0" xfId="1" applyNumberFormat="1" applyFill="1" applyBorder="1" applyAlignment="1">
      <alignment vertical="center" wrapText="1"/>
    </xf>
    <xf numFmtId="0" fontId="6" fillId="17" borderId="0" xfId="2" applyFill="1" applyBorder="1" applyAlignment="1">
      <alignment horizontal="center" vertical="center"/>
    </xf>
    <xf numFmtId="0" fontId="47" fillId="17" borderId="0" xfId="2" applyFont="1" applyFill="1" applyBorder="1"/>
    <xf numFmtId="1" fontId="47" fillId="17" borderId="0" xfId="2" applyNumberFormat="1" applyFont="1" applyFill="1" applyBorder="1" applyAlignment="1">
      <alignment horizontal="center"/>
    </xf>
    <xf numFmtId="166" fontId="6" fillId="17" borderId="0" xfId="2" applyNumberFormat="1" applyFont="1" applyFill="1" applyBorder="1" applyAlignment="1">
      <alignment vertical="center" wrapText="1"/>
    </xf>
    <xf numFmtId="0" fontId="6" fillId="0" borderId="0" xfId="2" applyAlignment="1">
      <alignment horizontal="center"/>
    </xf>
    <xf numFmtId="0" fontId="6" fillId="17" borderId="0" xfId="2" applyFont="1" applyFill="1" applyBorder="1" applyAlignment="1">
      <alignment horizontal="center" vertical="center"/>
    </xf>
    <xf numFmtId="166" fontId="48" fillId="17" borderId="0" xfId="2" applyNumberFormat="1" applyFont="1" applyFill="1" applyBorder="1" applyAlignment="1">
      <alignment horizontal="center" vertical="center" wrapText="1"/>
    </xf>
    <xf numFmtId="166" fontId="49" fillId="17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6" borderId="0" xfId="0" applyFill="1" applyAlignment="1">
      <alignment horizontal="left"/>
    </xf>
    <xf numFmtId="0" fontId="0" fillId="36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36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Border="1"/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33" fillId="45" borderId="63" xfId="2" applyFont="1" applyFill="1" applyBorder="1" applyAlignment="1">
      <alignment wrapText="1"/>
    </xf>
    <xf numFmtId="0" fontId="33" fillId="45" borderId="2" xfId="2" applyFont="1" applyFill="1" applyBorder="1" applyAlignment="1">
      <alignment horizontal="center"/>
    </xf>
    <xf numFmtId="0" fontId="33" fillId="45" borderId="64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0" borderId="40" xfId="0" applyFont="1" applyFill="1" applyBorder="1"/>
    <xf numFmtId="0" fontId="0" fillId="0" borderId="65" xfId="0" applyBorder="1" applyAlignment="1">
      <alignment horizontal="center"/>
    </xf>
    <xf numFmtId="1" fontId="0" fillId="0" borderId="65" xfId="0" applyNumberFormat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51" fillId="0" borderId="66" xfId="2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66" xfId="0" applyNumberFormat="1" applyBorder="1"/>
    <xf numFmtId="165" fontId="0" fillId="0" borderId="0" xfId="0" applyNumberFormat="1" applyFill="1" applyBorder="1"/>
    <xf numFmtId="166" fontId="0" fillId="0" borderId="0" xfId="0" applyNumberFormat="1" applyBorder="1" applyAlignment="1">
      <alignment horizontal="center"/>
    </xf>
    <xf numFmtId="9" fontId="51" fillId="0" borderId="66" xfId="2" applyNumberFormat="1" applyFont="1" applyFill="1" applyBorder="1" applyAlignment="1">
      <alignment horizontal="center"/>
    </xf>
    <xf numFmtId="0" fontId="0" fillId="0" borderId="65" xfId="0" applyBorder="1"/>
    <xf numFmtId="0" fontId="0" fillId="0" borderId="66" xfId="0" applyBorder="1"/>
    <xf numFmtId="1" fontId="0" fillId="0" borderId="65" xfId="0" quotePrefix="1" applyNumberFormat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0" fontId="0" fillId="0" borderId="65" xfId="0" quotePrefix="1" applyBorder="1" applyAlignment="1">
      <alignment horizontal="center"/>
    </xf>
    <xf numFmtId="1" fontId="0" fillId="0" borderId="65" xfId="0" quotePrefix="1" applyNumberFormat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" fontId="0" fillId="0" borderId="0" xfId="0" quotePrefix="1" applyNumberFormat="1" applyFont="1" applyFill="1" applyBorder="1" applyAlignment="1">
      <alignment horizontal="center"/>
    </xf>
    <xf numFmtId="9" fontId="50" fillId="0" borderId="66" xfId="0" applyNumberFormat="1" applyFont="1" applyFill="1" applyBorder="1"/>
    <xf numFmtId="9" fontId="0" fillId="0" borderId="66" xfId="0" applyNumberFormat="1" applyFill="1" applyBorder="1"/>
    <xf numFmtId="10" fontId="6" fillId="0" borderId="66" xfId="2" applyNumberFormat="1" applyFont="1" applyFill="1" applyBorder="1" applyAlignment="1">
      <alignment horizontal="center"/>
    </xf>
    <xf numFmtId="0" fontId="45" fillId="39" borderId="33" xfId="0" applyNumberFormat="1" applyFont="1" applyFill="1" applyBorder="1" applyAlignment="1" applyProtection="1">
      <alignment horizontal="center" vertical="center"/>
    </xf>
    <xf numFmtId="0" fontId="31" fillId="17" borderId="24" xfId="0" applyFont="1" applyFill="1" applyBorder="1" applyAlignment="1" applyProtection="1">
      <alignment vertical="center"/>
    </xf>
    <xf numFmtId="0" fontId="31" fillId="17" borderId="25" xfId="0" applyFont="1" applyFill="1" applyBorder="1" applyAlignment="1" applyProtection="1">
      <alignment vertical="center"/>
    </xf>
    <xf numFmtId="0" fontId="31" fillId="17" borderId="26" xfId="0" applyFont="1" applyFill="1" applyBorder="1" applyAlignment="1" applyProtection="1">
      <alignment vertical="center"/>
    </xf>
    <xf numFmtId="164" fontId="32" fillId="17" borderId="27" xfId="0" applyNumberFormat="1" applyFont="1" applyFill="1" applyBorder="1" applyAlignment="1" applyProtection="1">
      <alignment horizontal="center" vertical="center"/>
    </xf>
    <xf numFmtId="164" fontId="32" fillId="17" borderId="28" xfId="0" applyNumberFormat="1" applyFont="1" applyFill="1" applyBorder="1" applyAlignment="1" applyProtection="1">
      <alignment horizontal="center" vertical="center"/>
    </xf>
    <xf numFmtId="164" fontId="32" fillId="17" borderId="29" xfId="0" applyNumberFormat="1" applyFont="1" applyFill="1" applyBorder="1" applyAlignment="1" applyProtection="1">
      <alignment horizontal="center" vertical="center"/>
    </xf>
    <xf numFmtId="0" fontId="0" fillId="17" borderId="30" xfId="0" applyFill="1" applyBorder="1" applyAlignment="1" applyProtection="1">
      <alignment horizontal="center" vertical="center"/>
    </xf>
    <xf numFmtId="0" fontId="0" fillId="17" borderId="31" xfId="0" applyFill="1" applyBorder="1" applyProtection="1"/>
    <xf numFmtId="0" fontId="31" fillId="17" borderId="25" xfId="0" applyFont="1" applyFill="1" applyBorder="1" applyAlignment="1" applyProtection="1">
      <alignment horizontal="center" vertical="center"/>
    </xf>
    <xf numFmtId="164" fontId="34" fillId="17" borderId="26" xfId="0" applyNumberFormat="1" applyFont="1" applyFill="1" applyBorder="1" applyAlignment="1" applyProtection="1">
      <alignment vertical="center"/>
    </xf>
    <xf numFmtId="164" fontId="34" fillId="17" borderId="24" xfId="0" applyNumberFormat="1" applyFont="1" applyFill="1" applyBorder="1" applyAlignment="1" applyProtection="1">
      <alignment vertical="center"/>
    </xf>
    <xf numFmtId="164" fontId="34" fillId="17" borderId="25" xfId="0" applyNumberFormat="1" applyFont="1" applyFill="1" applyBorder="1" applyAlignment="1" applyProtection="1">
      <alignment vertical="center"/>
    </xf>
    <xf numFmtId="0" fontId="0" fillId="17" borderId="32" xfId="0" applyFill="1" applyBorder="1" applyProtection="1"/>
    <xf numFmtId="0" fontId="30" fillId="17" borderId="0" xfId="0" applyFont="1" applyFill="1" applyBorder="1" applyAlignment="1">
      <alignment vertical="center"/>
    </xf>
    <xf numFmtId="0" fontId="33" fillId="17" borderId="0" xfId="140" applyFont="1" applyFill="1" applyBorder="1" applyAlignment="1">
      <alignment vertical="center"/>
    </xf>
    <xf numFmtId="0" fontId="8" fillId="40" borderId="2" xfId="0" applyFont="1" applyFill="1" applyBorder="1" applyAlignment="1">
      <alignment horizontal="center" vertical="center" wrapText="1"/>
    </xf>
    <xf numFmtId="0" fontId="0" fillId="41" borderId="40" xfId="0" quotePrefix="1" applyNumberFormat="1" applyFont="1" applyFill="1" applyBorder="1" applyAlignment="1">
      <alignment horizontal="center"/>
    </xf>
    <xf numFmtId="2" fontId="6" fillId="17" borderId="3" xfId="2" applyNumberFormat="1" applyFill="1" applyBorder="1" applyAlignment="1">
      <alignment horizontal="center"/>
    </xf>
    <xf numFmtId="0" fontId="0" fillId="0" borderId="40" xfId="0" quotePrefix="1" applyNumberFormat="1" applyFont="1" applyBorder="1" applyAlignment="1">
      <alignment horizontal="center"/>
    </xf>
    <xf numFmtId="2" fontId="6" fillId="17" borderId="5" xfId="2" applyNumberFormat="1" applyFill="1" applyBorder="1" applyAlignment="1">
      <alignment horizontal="center"/>
    </xf>
    <xf numFmtId="0" fontId="52" fillId="0" borderId="0" xfId="2" applyFont="1"/>
    <xf numFmtId="1" fontId="0" fillId="0" borderId="40" xfId="0" quotePrefix="1" applyNumberFormat="1" applyFont="1" applyBorder="1" applyAlignment="1">
      <alignment horizontal="center"/>
    </xf>
    <xf numFmtId="0" fontId="40" fillId="0" borderId="0" xfId="0" applyFont="1" applyFill="1" applyProtection="1"/>
    <xf numFmtId="2" fontId="6" fillId="17" borderId="19" xfId="2" applyNumberFormat="1" applyFill="1" applyBorder="1" applyAlignment="1">
      <alignment horizontal="center"/>
    </xf>
    <xf numFmtId="2" fontId="53" fillId="17" borderId="0" xfId="0" applyNumberFormat="1" applyFont="1" applyFill="1" applyBorder="1" applyAlignment="1">
      <alignment horizontal="center"/>
    </xf>
    <xf numFmtId="2" fontId="1" fillId="17" borderId="0" xfId="0" applyNumberFormat="1" applyFont="1" applyFill="1" applyBorder="1" applyAlignment="1">
      <alignment horizontal="center"/>
    </xf>
    <xf numFmtId="0" fontId="6" fillId="17" borderId="0" xfId="0" applyFont="1" applyFill="1" applyProtection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1" fontId="7" fillId="0" borderId="65" xfId="0" quotePrefix="1" applyNumberFormat="1" applyFont="1" applyBorder="1" applyAlignment="1">
      <alignment horizontal="center"/>
    </xf>
    <xf numFmtId="1" fontId="3" fillId="0" borderId="65" xfId="0" quotePrefix="1" applyNumberFormat="1" applyFont="1" applyBorder="1" applyAlignment="1">
      <alignment horizontal="center"/>
    </xf>
    <xf numFmtId="0" fontId="35" fillId="17" borderId="33" xfId="0" applyNumberFormat="1" applyFont="1" applyFill="1" applyBorder="1" applyAlignment="1" applyProtection="1">
      <alignment horizontal="center" vertical="center"/>
    </xf>
    <xf numFmtId="1" fontId="36" fillId="17" borderId="33" xfId="0" applyNumberFormat="1" applyFont="1" applyFill="1" applyBorder="1" applyAlignment="1" applyProtection="1">
      <alignment horizontal="center" vertical="center"/>
    </xf>
    <xf numFmtId="0" fontId="46" fillId="17" borderId="55" xfId="0" applyNumberFormat="1" applyFont="1" applyFill="1" applyBorder="1" applyAlignment="1" applyProtection="1">
      <alignment horizontal="center" vertical="center"/>
    </xf>
    <xf numFmtId="1" fontId="46" fillId="17" borderId="33" xfId="0" applyNumberFormat="1" applyFont="1" applyFill="1" applyBorder="1" applyAlignment="1" applyProtection="1">
      <alignment horizontal="center" vertical="center"/>
    </xf>
    <xf numFmtId="0" fontId="39" fillId="17" borderId="0" xfId="0" applyFont="1" applyFill="1" applyProtection="1"/>
    <xf numFmtId="0" fontId="46" fillId="39" borderId="56" xfId="0" applyNumberFormat="1" applyFont="1" applyFill="1" applyBorder="1" applyAlignment="1" applyProtection="1">
      <alignment horizontal="center" vertical="center"/>
    </xf>
    <xf numFmtId="0" fontId="6" fillId="0" borderId="0" xfId="2" applyFill="1" applyBorder="1"/>
    <xf numFmtId="0" fontId="6" fillId="0" borderId="0" xfId="2" applyFill="1"/>
    <xf numFmtId="0" fontId="6" fillId="36" borderId="0" xfId="2" applyFill="1" applyAlignment="1">
      <alignment horizontal="center"/>
    </xf>
    <xf numFmtId="0" fontId="31" fillId="17" borderId="38" xfId="0" applyFont="1" applyFill="1" applyBorder="1" applyAlignment="1" applyProtection="1">
      <alignment horizontal="center" vertical="center"/>
    </xf>
    <xf numFmtId="0" fontId="31" fillId="17" borderId="38" xfId="0" applyFont="1" applyFill="1" applyBorder="1" applyAlignment="1" applyProtection="1">
      <alignment horizontal="right" vertical="center"/>
    </xf>
    <xf numFmtId="164" fontId="34" fillId="17" borderId="36" xfId="0" applyNumberFormat="1" applyFont="1" applyFill="1" applyBorder="1" applyAlignment="1" applyProtection="1">
      <alignment vertical="center"/>
    </xf>
    <xf numFmtId="164" fontId="34" fillId="17" borderId="37" xfId="0" applyNumberFormat="1" applyFont="1" applyFill="1" applyBorder="1" applyAlignment="1" applyProtection="1">
      <alignment vertical="center"/>
    </xf>
    <xf numFmtId="164" fontId="34" fillId="17" borderId="38" xfId="0" applyNumberFormat="1" applyFont="1" applyFill="1" applyBorder="1" applyAlignment="1" applyProtection="1">
      <alignment vertical="center"/>
    </xf>
    <xf numFmtId="164" fontId="32" fillId="17" borderId="24" xfId="0" applyNumberFormat="1" applyFont="1" applyFill="1" applyBorder="1" applyAlignment="1" applyProtection="1">
      <alignment horizontal="center" vertical="center"/>
    </xf>
    <xf numFmtId="0" fontId="33" fillId="17" borderId="2" xfId="140" applyFont="1" applyFill="1" applyBorder="1" applyAlignment="1">
      <alignment horizontal="center" vertical="center"/>
    </xf>
    <xf numFmtId="0" fontId="32" fillId="17" borderId="48" xfId="0" applyNumberFormat="1" applyFont="1" applyFill="1" applyBorder="1" applyAlignment="1" applyProtection="1">
      <alignment horizontal="center" vertical="center"/>
    </xf>
    <xf numFmtId="2" fontId="32" fillId="17" borderId="48" xfId="0" applyNumberFormat="1" applyFont="1" applyFill="1" applyBorder="1" applyAlignment="1" applyProtection="1">
      <alignment horizontal="center" vertical="center"/>
    </xf>
    <xf numFmtId="1" fontId="32" fillId="17" borderId="48" xfId="0" applyNumberFormat="1" applyFont="1" applyFill="1" applyBorder="1" applyAlignment="1" applyProtection="1">
      <alignment horizontal="center" vertical="center"/>
    </xf>
    <xf numFmtId="0" fontId="0" fillId="47" borderId="40" xfId="0" quotePrefix="1" applyNumberFormat="1" applyFont="1" applyFill="1" applyBorder="1" applyAlignment="1">
      <alignment horizontal="center"/>
    </xf>
    <xf numFmtId="2" fontId="32" fillId="17" borderId="70" xfId="0" applyNumberFormat="1" applyFont="1" applyFill="1" applyBorder="1" applyAlignment="1" applyProtection="1">
      <alignment horizontal="center" vertical="center"/>
    </xf>
    <xf numFmtId="2" fontId="32" fillId="17" borderId="46" xfId="0" applyNumberFormat="1" applyFont="1" applyFill="1" applyBorder="1" applyAlignment="1" applyProtection="1">
      <alignment horizontal="center" vertical="center"/>
    </xf>
    <xf numFmtId="2" fontId="32" fillId="17" borderId="56" xfId="0" applyNumberFormat="1" applyFont="1" applyFill="1" applyBorder="1" applyAlignment="1" applyProtection="1">
      <alignment vertical="center"/>
    </xf>
    <xf numFmtId="2" fontId="32" fillId="17" borderId="71" xfId="0" applyNumberFormat="1" applyFont="1" applyFill="1" applyBorder="1" applyAlignment="1" applyProtection="1">
      <alignment vertical="center"/>
    </xf>
    <xf numFmtId="2" fontId="32" fillId="17" borderId="56" xfId="0" applyNumberFormat="1" applyFont="1" applyFill="1" applyBorder="1" applyAlignment="1" applyProtection="1">
      <alignment vertical="center" wrapText="1"/>
    </xf>
    <xf numFmtId="2" fontId="32" fillId="17" borderId="33" xfId="0" applyNumberFormat="1" applyFont="1" applyFill="1" applyBorder="1" applyAlignment="1" applyProtection="1">
      <alignment vertical="center"/>
    </xf>
    <xf numFmtId="2" fontId="32" fillId="17" borderId="70" xfId="0" applyNumberFormat="1" applyFont="1" applyFill="1" applyBorder="1" applyAlignment="1" applyProtection="1">
      <alignment vertical="center"/>
    </xf>
    <xf numFmtId="2" fontId="32" fillId="17" borderId="25" xfId="0" applyNumberFormat="1" applyFont="1" applyFill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1" fontId="32" fillId="17" borderId="25" xfId="0" applyNumberFormat="1" applyFont="1" applyFill="1" applyBorder="1" applyAlignment="1" applyProtection="1">
      <alignment horizontal="center" vertical="center"/>
    </xf>
    <xf numFmtId="165" fontId="32" fillId="17" borderId="25" xfId="0" applyNumberFormat="1" applyFont="1" applyFill="1" applyBorder="1" applyAlignment="1" applyProtection="1">
      <alignment horizontal="center" vertical="center"/>
    </xf>
    <xf numFmtId="165" fontId="6" fillId="17" borderId="0" xfId="2" applyNumberFormat="1" applyFill="1" applyBorder="1" applyAlignment="1">
      <alignment horizontal="center"/>
    </xf>
    <xf numFmtId="0" fontId="35" fillId="17" borderId="0" xfId="0" applyNumberFormat="1" applyFont="1" applyFill="1" applyBorder="1" applyAlignment="1" applyProtection="1">
      <alignment horizontal="center" vertical="center"/>
    </xf>
    <xf numFmtId="1" fontId="36" fillId="17" borderId="0" xfId="0" applyNumberFormat="1" applyFont="1" applyFill="1" applyBorder="1" applyAlignment="1" applyProtection="1">
      <alignment horizontal="center" vertical="center"/>
    </xf>
    <xf numFmtId="165" fontId="35" fillId="17" borderId="0" xfId="0" applyNumberFormat="1" applyFont="1" applyFill="1" applyBorder="1" applyAlignment="1" applyProtection="1">
      <alignment horizontal="center" vertical="center"/>
    </xf>
    <xf numFmtId="0" fontId="0" fillId="17" borderId="0" xfId="0" applyFill="1" applyBorder="1" applyProtection="1"/>
    <xf numFmtId="0" fontId="46" fillId="17" borderId="0" xfId="0" applyNumberFormat="1" applyFont="1" applyFill="1" applyBorder="1" applyAlignment="1" applyProtection="1">
      <alignment horizontal="center" vertical="center"/>
    </xf>
    <xf numFmtId="1" fontId="46" fillId="17" borderId="0" xfId="0" applyNumberFormat="1" applyFont="1" applyFill="1" applyBorder="1" applyAlignment="1" applyProtection="1">
      <alignment horizontal="center" vertical="center"/>
    </xf>
    <xf numFmtId="0" fontId="39" fillId="17" borderId="0" xfId="0" applyFont="1" applyFill="1" applyBorder="1" applyProtection="1"/>
    <xf numFmtId="0" fontId="6" fillId="17" borderId="0" xfId="0" applyFont="1" applyFill="1" applyBorder="1" applyProtection="1"/>
    <xf numFmtId="165" fontId="35" fillId="17" borderId="33" xfId="0" applyNumberFormat="1" applyFont="1" applyFill="1" applyBorder="1" applyAlignment="1" applyProtection="1">
      <alignment horizontal="center" vertical="center"/>
    </xf>
    <xf numFmtId="1" fontId="0" fillId="0" borderId="65" xfId="0" applyNumberFormat="1" applyFill="1" applyBorder="1" applyAlignment="1">
      <alignment horizontal="center"/>
    </xf>
    <xf numFmtId="0" fontId="54" fillId="0" borderId="0" xfId="51" applyFont="1"/>
    <xf numFmtId="0" fontId="33" fillId="0" borderId="0" xfId="51" applyFont="1" applyBorder="1" applyAlignment="1">
      <alignment horizontal="left"/>
    </xf>
    <xf numFmtId="0" fontId="54" fillId="0" borderId="0" xfId="51" applyFont="1" applyBorder="1" applyAlignment="1">
      <alignment horizontal="center"/>
    </xf>
    <xf numFmtId="0" fontId="33" fillId="0" borderId="0" xfId="51" applyFont="1"/>
    <xf numFmtId="0" fontId="6" fillId="0" borderId="0" xfId="51" applyBorder="1"/>
    <xf numFmtId="0" fontId="33" fillId="0" borderId="0" xfId="51" applyFont="1" applyBorder="1"/>
    <xf numFmtId="0" fontId="6" fillId="0" borderId="0" xfId="51"/>
    <xf numFmtId="0" fontId="6" fillId="0" borderId="0" xfId="51" applyFont="1"/>
    <xf numFmtId="0" fontId="55" fillId="0" borderId="0" xfId="51" applyFont="1"/>
    <xf numFmtId="0" fontId="56" fillId="0" borderId="0" xfId="51" applyFont="1"/>
    <xf numFmtId="0" fontId="33" fillId="18" borderId="0" xfId="51" applyFont="1" applyFill="1"/>
    <xf numFmtId="0" fontId="6" fillId="18" borderId="0" xfId="51" applyFill="1"/>
    <xf numFmtId="0" fontId="6" fillId="18" borderId="0" xfId="51" applyFont="1" applyFill="1"/>
    <xf numFmtId="0" fontId="6" fillId="0" borderId="0" xfId="51" quotePrefix="1" applyBorder="1"/>
    <xf numFmtId="0" fontId="33" fillId="0" borderId="72" xfId="51" applyFont="1" applyBorder="1" applyAlignment="1">
      <alignment horizontal="center"/>
    </xf>
    <xf numFmtId="0" fontId="33" fillId="0" borderId="72" xfId="51" applyFont="1" applyBorder="1"/>
    <xf numFmtId="0" fontId="33" fillId="0" borderId="6" xfId="51" applyFont="1" applyFill="1" applyBorder="1"/>
    <xf numFmtId="0" fontId="33" fillId="0" borderId="72" xfId="51" applyFont="1" applyFill="1" applyBorder="1" applyAlignment="1">
      <alignment horizontal="center"/>
    </xf>
    <xf numFmtId="0" fontId="6" fillId="0" borderId="41" xfId="51" applyBorder="1" applyAlignment="1">
      <alignment horizontal="center"/>
    </xf>
    <xf numFmtId="0" fontId="49" fillId="0" borderId="6" xfId="51" applyFont="1" applyBorder="1" applyAlignment="1">
      <alignment horizontal="center"/>
    </xf>
    <xf numFmtId="0" fontId="6" fillId="0" borderId="6" xfId="51" applyBorder="1" applyAlignment="1">
      <alignment horizontal="center"/>
    </xf>
    <xf numFmtId="0" fontId="6" fillId="0" borderId="6" xfId="51" quotePrefix="1" applyBorder="1" applyAlignment="1">
      <alignment horizontal="center"/>
    </xf>
    <xf numFmtId="0" fontId="6" fillId="0" borderId="6" xfId="51" applyFont="1" applyBorder="1" applyAlignment="1">
      <alignment horizontal="center"/>
    </xf>
    <xf numFmtId="0" fontId="6" fillId="0" borderId="6" xfId="51" quotePrefix="1" applyFont="1" applyBorder="1" applyAlignment="1">
      <alignment horizontal="center"/>
    </xf>
    <xf numFmtId="0" fontId="33" fillId="0" borderId="6" xfId="51" applyFont="1" applyBorder="1" applyAlignment="1">
      <alignment horizontal="center"/>
    </xf>
    <xf numFmtId="0" fontId="33" fillId="0" borderId="6" xfId="51" applyFont="1" applyBorder="1"/>
    <xf numFmtId="0" fontId="6" fillId="0" borderId="6" xfId="51" applyFont="1" applyBorder="1"/>
    <xf numFmtId="0" fontId="6" fillId="0" borderId="6" xfId="51" applyFont="1" applyBorder="1" applyAlignment="1">
      <alignment horizontal="left"/>
    </xf>
    <xf numFmtId="0" fontId="33" fillId="0" borderId="6" xfId="51" applyFont="1" applyBorder="1" applyAlignment="1">
      <alignment horizontal="left"/>
    </xf>
    <xf numFmtId="0" fontId="6" fillId="0" borderId="6" xfId="51" applyFont="1" applyFill="1" applyBorder="1" applyAlignment="1">
      <alignment horizontal="center"/>
    </xf>
    <xf numFmtId="0" fontId="6" fillId="0" borderId="6" xfId="51" quotePrefix="1" applyFont="1" applyBorder="1" applyAlignment="1"/>
    <xf numFmtId="0" fontId="49" fillId="0" borderId="6" xfId="51" applyFont="1" applyBorder="1" applyAlignment="1"/>
    <xf numFmtId="0" fontId="6" fillId="0" borderId="0" xfId="51" applyBorder="1" applyAlignment="1">
      <alignment horizontal="left" vertical="center" wrapText="1"/>
    </xf>
    <xf numFmtId="0" fontId="6" fillId="0" borderId="6" xfId="51" applyFont="1" applyFill="1" applyBorder="1" applyAlignment="1">
      <alignment horizontal="left"/>
    </xf>
    <xf numFmtId="0" fontId="6" fillId="0" borderId="0" xfId="51" applyFont="1" applyFill="1" applyBorder="1" applyAlignment="1">
      <alignment horizontal="center"/>
    </xf>
    <xf numFmtId="0" fontId="33" fillId="0" borderId="0" xfId="51" applyFont="1" applyBorder="1" applyAlignment="1">
      <alignment horizontal="center"/>
    </xf>
    <xf numFmtId="0" fontId="6" fillId="0" borderId="6" xfId="51" applyBorder="1"/>
    <xf numFmtId="0" fontId="6" fillId="0" borderId="6" xfId="51" applyFill="1" applyBorder="1" applyAlignment="1">
      <alignment horizontal="center"/>
    </xf>
    <xf numFmtId="0" fontId="6" fillId="0" borderId="6" xfId="51" applyFill="1" applyBorder="1"/>
    <xf numFmtId="0" fontId="6" fillId="0" borderId="22" xfId="51" applyBorder="1" applyAlignment="1">
      <alignment horizontal="left"/>
    </xf>
    <xf numFmtId="0" fontId="6" fillId="0" borderId="23" xfId="51" applyBorder="1" applyAlignment="1">
      <alignment horizontal="left"/>
    </xf>
    <xf numFmtId="0" fontId="57" fillId="0" borderId="0" xfId="51" applyFont="1"/>
    <xf numFmtId="0" fontId="7" fillId="0" borderId="0" xfId="2" applyFont="1" applyFill="1"/>
    <xf numFmtId="0" fontId="28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28" fillId="18" borderId="16" xfId="2" applyFont="1" applyFill="1" applyBorder="1" applyAlignment="1">
      <alignment vertical="center"/>
    </xf>
    <xf numFmtId="0" fontId="28" fillId="0" borderId="16" xfId="2" applyFont="1" applyFill="1" applyBorder="1" applyAlignment="1">
      <alignment vertical="center"/>
    </xf>
    <xf numFmtId="0" fontId="28" fillId="0" borderId="17" xfId="2" applyFont="1" applyFill="1" applyBorder="1" applyAlignment="1">
      <alignment vertical="center"/>
    </xf>
    <xf numFmtId="0" fontId="7" fillId="0" borderId="5" xfId="2" quotePrefix="1" applyFont="1" applyFill="1" applyBorder="1" applyAlignment="1">
      <alignment vertical="center"/>
    </xf>
    <xf numFmtId="0" fontId="28" fillId="0" borderId="18" xfId="2" applyFont="1" applyFill="1" applyBorder="1" applyAlignment="1">
      <alignment vertical="center"/>
    </xf>
    <xf numFmtId="0" fontId="7" fillId="0" borderId="19" xfId="2" quotePrefix="1" applyFont="1" applyFill="1" applyBorder="1" applyAlignment="1">
      <alignment vertical="center"/>
    </xf>
    <xf numFmtId="0" fontId="28" fillId="0" borderId="20" xfId="2" applyFont="1" applyFill="1" applyBorder="1" applyAlignment="1">
      <alignment vertical="center"/>
    </xf>
    <xf numFmtId="0" fontId="28" fillId="0" borderId="21" xfId="2" applyFont="1" applyFill="1" applyBorder="1" applyAlignment="1">
      <alignment vertical="center"/>
    </xf>
    <xf numFmtId="0" fontId="4" fillId="0" borderId="0" xfId="0" applyFont="1" applyFill="1" applyBorder="1" applyAlignment="1"/>
    <xf numFmtId="0" fontId="33" fillId="0" borderId="6" xfId="2" applyFont="1" applyFill="1" applyBorder="1" applyAlignment="1">
      <alignment horizontal="center" vertical="center"/>
    </xf>
    <xf numFmtId="0" fontId="8" fillId="48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0" fillId="44" borderId="16" xfId="0" applyNumberFormat="1" applyFont="1" applyFill="1" applyBorder="1" applyAlignment="1">
      <alignment horizontal="center"/>
    </xf>
    <xf numFmtId="1" fontId="0" fillId="19" borderId="0" xfId="0" applyNumberFormat="1" applyFont="1" applyFill="1" applyBorder="1" applyAlignment="1">
      <alignment horizontal="center"/>
    </xf>
    <xf numFmtId="0" fontId="0" fillId="41" borderId="5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1" fontId="0" fillId="41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" fontId="7" fillId="43" borderId="20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" fontId="0" fillId="17" borderId="16" xfId="0" applyNumberFormat="1" applyFont="1" applyFill="1" applyBorder="1" applyAlignment="1">
      <alignment horizontal="center"/>
    </xf>
    <xf numFmtId="0" fontId="7" fillId="42" borderId="0" xfId="0" quotePrefix="1" applyNumberFormat="1" applyFont="1" applyFill="1" applyBorder="1" applyAlignment="1">
      <alignment horizontal="center"/>
    </xf>
    <xf numFmtId="1" fontId="0" fillId="42" borderId="0" xfId="0" applyNumberFormat="1" applyFont="1" applyFill="1" applyBorder="1" applyAlignment="1">
      <alignment horizontal="center"/>
    </xf>
    <xf numFmtId="1" fontId="0" fillId="43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17" borderId="20" xfId="0" quotePrefix="1" applyNumberFormat="1" applyFont="1" applyFill="1" applyBorder="1" applyAlignment="1">
      <alignment horizontal="center"/>
    </xf>
    <xf numFmtId="1" fontId="0" fillId="41" borderId="18" xfId="0" applyNumberFormat="1" applyFont="1" applyFill="1" applyBorder="1" applyAlignment="1">
      <alignment horizontal="center"/>
    </xf>
    <xf numFmtId="1" fontId="7" fillId="42" borderId="18" xfId="0" quotePrefix="1" applyNumberFormat="1" applyFont="1" applyFill="1" applyBorder="1" applyAlignment="1">
      <alignment horizontal="center"/>
    </xf>
    <xf numFmtId="1" fontId="0" fillId="41" borderId="2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41" borderId="3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1" fontId="0" fillId="41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42" borderId="17" xfId="0" quotePrefix="1" applyNumberFormat="1" applyFont="1" applyFill="1" applyBorder="1" applyAlignment="1">
      <alignment horizontal="center"/>
    </xf>
    <xf numFmtId="1" fontId="7" fillId="43" borderId="18" xfId="0" quotePrefix="1" applyNumberFormat="1" applyFont="1" applyFill="1" applyBorder="1" applyAlignment="1">
      <alignment horizontal="center"/>
    </xf>
    <xf numFmtId="1" fontId="0" fillId="17" borderId="21" xfId="0" quotePrefix="1" applyNumberFormat="1" applyFont="1" applyFill="1" applyBorder="1" applyAlignment="1">
      <alignment horizontal="center"/>
    </xf>
    <xf numFmtId="0" fontId="59" fillId="0" borderId="0" xfId="0" applyFont="1"/>
    <xf numFmtId="0" fontId="33" fillId="0" borderId="0" xfId="140" applyFont="1" applyFill="1" applyBorder="1" applyAlignment="1">
      <alignment horizontal="center" vertical="center"/>
    </xf>
    <xf numFmtId="0" fontId="60" fillId="0" borderId="0" xfId="0" applyFont="1"/>
    <xf numFmtId="166" fontId="6" fillId="0" borderId="0" xfId="2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2" fontId="6" fillId="0" borderId="0" xfId="2" applyNumberFormat="1" applyFill="1" applyBorder="1" applyAlignment="1">
      <alignment horizontal="center"/>
    </xf>
    <xf numFmtId="2" fontId="6" fillId="0" borderId="0" xfId="2" applyNumberFormat="1" applyFill="1" applyBorder="1" applyAlignment="1">
      <alignment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33" fillId="0" borderId="0" xfId="140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61" fillId="0" borderId="0" xfId="0" quotePrefix="1" applyNumberFormat="1" applyFont="1" applyFill="1" applyBorder="1" applyAlignment="1">
      <alignment horizontal="center"/>
    </xf>
    <xf numFmtId="0" fontId="31" fillId="38" borderId="25" xfId="0" applyFont="1" applyFill="1" applyBorder="1" applyAlignment="1" applyProtection="1">
      <alignment horizontal="center" vertical="center"/>
    </xf>
    <xf numFmtId="2" fontId="32" fillId="39" borderId="47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31" fillId="0" borderId="0" xfId="0" applyFont="1" applyFill="1" applyBorder="1" applyAlignment="1" applyProtection="1">
      <alignment horizontal="right" vertical="center"/>
    </xf>
    <xf numFmtId="164" fontId="32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>
      <alignment horizontal="center"/>
    </xf>
    <xf numFmtId="2" fontId="6" fillId="17" borderId="6" xfId="2" applyNumberFormat="1" applyFill="1" applyBorder="1" applyAlignment="1">
      <alignment horizontal="center"/>
    </xf>
    <xf numFmtId="2" fontId="3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" fontId="0" fillId="0" borderId="40" xfId="0" quotePrefix="1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0" fontId="0" fillId="36" borderId="61" xfId="0" applyFill="1" applyBorder="1" applyAlignment="1">
      <alignment horizontal="center" wrapText="1"/>
    </xf>
    <xf numFmtId="1" fontId="0" fillId="18" borderId="65" xfId="0" applyNumberForma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73" xfId="0" applyNumberFormat="1" applyFill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1" fontId="51" fillId="0" borderId="69" xfId="2" applyNumberFormat="1" applyFont="1" applyFill="1" applyBorder="1" applyAlignment="1">
      <alignment horizontal="center"/>
    </xf>
    <xf numFmtId="0" fontId="38" fillId="0" borderId="0" xfId="0" applyFont="1" applyFill="1" applyBorder="1" applyProtection="1"/>
    <xf numFmtId="1" fontId="3" fillId="0" borderId="65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Border="1"/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2" fontId="32" fillId="0" borderId="0" xfId="0" applyNumberFormat="1" applyFont="1" applyFill="1" applyBorder="1" applyAlignment="1" applyProtection="1">
      <alignment horizontal="center" vertical="center" wrapText="1"/>
    </xf>
    <xf numFmtId="1" fontId="3" fillId="0" borderId="40" xfId="0" quotePrefix="1" applyNumberFormat="1" applyFont="1" applyFill="1" applyBorder="1" applyAlignment="1">
      <alignment horizontal="center"/>
    </xf>
    <xf numFmtId="0" fontId="40" fillId="0" borderId="0" xfId="0" applyFont="1" applyFill="1" applyBorder="1" applyProtection="1"/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36" borderId="74" xfId="0" applyFill="1" applyBorder="1" applyAlignment="1">
      <alignment horizontal="center"/>
    </xf>
    <xf numFmtId="0" fontId="0" fillId="0" borderId="75" xfId="0" applyFont="1" applyFill="1" applyBorder="1"/>
    <xf numFmtId="0" fontId="0" fillId="0" borderId="74" xfId="0" applyBorder="1" applyAlignment="1">
      <alignment horizontal="center"/>
    </xf>
    <xf numFmtId="1" fontId="0" fillId="0" borderId="74" xfId="0" quotePrefix="1" applyNumberFormat="1" applyBorder="1" applyAlignment="1">
      <alignment horizontal="center"/>
    </xf>
    <xf numFmtId="1" fontId="0" fillId="0" borderId="74" xfId="0" applyNumberFormat="1" applyFill="1" applyBorder="1" applyAlignment="1">
      <alignment horizontal="center"/>
    </xf>
    <xf numFmtId="0" fontId="0" fillId="0" borderId="74" xfId="0" applyBorder="1"/>
    <xf numFmtId="165" fontId="0" fillId="0" borderId="76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20" xfId="0" applyNumberFormat="1" applyBorder="1"/>
    <xf numFmtId="0" fontId="0" fillId="0" borderId="20" xfId="0" applyBorder="1"/>
    <xf numFmtId="0" fontId="0" fillId="0" borderId="76" xfId="0" applyBorder="1"/>
    <xf numFmtId="0" fontId="0" fillId="0" borderId="0" xfId="0" applyFill="1" applyBorder="1" applyAlignment="1">
      <alignment horizontal="right"/>
    </xf>
    <xf numFmtId="0" fontId="35" fillId="0" borderId="0" xfId="0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/>
    </xf>
    <xf numFmtId="165" fontId="35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</xf>
    <xf numFmtId="1" fontId="46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wrapText="1"/>
    </xf>
    <xf numFmtId="1" fontId="51" fillId="0" borderId="0" xfId="2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51" fillId="0" borderId="0" xfId="2" applyNumberFormat="1" applyFont="1" applyFill="1" applyBorder="1" applyAlignment="1">
      <alignment horizontal="center"/>
    </xf>
    <xf numFmtId="9" fontId="50" fillId="0" borderId="0" xfId="0" applyNumberFormat="1" applyFont="1" applyFill="1" applyBorder="1"/>
    <xf numFmtId="9" fontId="0" fillId="0" borderId="0" xfId="0" applyNumberFormat="1" applyFill="1" applyBorder="1"/>
    <xf numFmtId="10" fontId="6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4" fontId="34" fillId="0" borderId="0" xfId="0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Border="1" applyProtection="1"/>
    <xf numFmtId="0" fontId="41" fillId="0" borderId="0" xfId="0" applyFont="1" applyFill="1" applyBorder="1" applyProtection="1"/>
    <xf numFmtId="0" fontId="42" fillId="0" borderId="0" xfId="0" applyFont="1" applyFill="1" applyBorder="1" applyProtection="1"/>
    <xf numFmtId="0" fontId="43" fillId="0" borderId="0" xfId="0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right" vertical="center" wrapText="1"/>
    </xf>
    <xf numFmtId="0" fontId="45" fillId="0" borderId="0" xfId="0" applyNumberFormat="1" applyFont="1" applyFill="1" applyBorder="1" applyAlignment="1" applyProtection="1">
      <alignment horizontal="center" vertical="center"/>
    </xf>
    <xf numFmtId="1" fontId="45" fillId="0" borderId="0" xfId="0" applyNumberFormat="1" applyFont="1" applyFill="1" applyBorder="1" applyAlignment="1" applyProtection="1">
      <alignment horizontal="center" vertical="center"/>
    </xf>
    <xf numFmtId="0" fontId="31" fillId="38" borderId="25" xfId="0" applyFont="1" applyFill="1" applyBorder="1" applyAlignment="1" applyProtection="1">
      <alignment horizontal="center" vertical="center"/>
    </xf>
    <xf numFmtId="2" fontId="32" fillId="39" borderId="47" xfId="0" applyNumberFormat="1" applyFont="1" applyFill="1" applyBorder="1" applyAlignment="1" applyProtection="1">
      <alignment horizontal="center" vertical="center"/>
    </xf>
    <xf numFmtId="1" fontId="1" fillId="17" borderId="3" xfId="0" applyNumberFormat="1" applyFont="1" applyFill="1" applyBorder="1" applyAlignment="1">
      <alignment horizontal="center" vertical="center"/>
    </xf>
    <xf numFmtId="1" fontId="1" fillId="17" borderId="5" xfId="0" applyNumberFormat="1" applyFont="1" applyFill="1" applyBorder="1" applyAlignment="1">
      <alignment horizontal="center" vertical="center"/>
    </xf>
    <xf numFmtId="1" fontId="1" fillId="17" borderId="1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0" xfId="0"/>
    <xf numFmtId="0" fontId="6" fillId="17" borderId="0" xfId="2" applyFill="1" applyBorder="1" applyAlignment="1">
      <alignment horizontal="center"/>
    </xf>
    <xf numFmtId="0" fontId="0" fillId="44" borderId="3" xfId="0" quotePrefix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0" fontId="0" fillId="19" borderId="5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44" borderId="5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6" fillId="0" borderId="22" xfId="51" applyBorder="1" applyAlignment="1">
      <alignment horizontal="left"/>
    </xf>
    <xf numFmtId="0" fontId="6" fillId="0" borderId="23" xfId="51" applyBorder="1" applyAlignment="1">
      <alignment horizontal="left"/>
    </xf>
    <xf numFmtId="0" fontId="6" fillId="0" borderId="6" xfId="51" quotePrefix="1" applyFont="1" applyBorder="1" applyAlignment="1">
      <alignment horizontal="left"/>
    </xf>
    <xf numFmtId="0" fontId="6" fillId="0" borderId="6" xfId="51" quotePrefix="1" applyBorder="1" applyAlignment="1">
      <alignment horizontal="left"/>
    </xf>
    <xf numFmtId="0" fontId="6" fillId="0" borderId="0" xfId="51" applyBorder="1" applyAlignment="1">
      <alignment horizontal="left" vertical="center" wrapText="1"/>
    </xf>
    <xf numFmtId="0" fontId="6" fillId="0" borderId="0" xfId="51" applyAlignment="1">
      <alignment horizontal="center"/>
    </xf>
    <xf numFmtId="0" fontId="33" fillId="0" borderId="22" xfId="51" applyFont="1" applyBorder="1" applyAlignment="1">
      <alignment horizontal="center"/>
    </xf>
    <xf numFmtId="0" fontId="33" fillId="0" borderId="23" xfId="51" applyFont="1" applyBorder="1" applyAlignment="1">
      <alignment horizontal="center"/>
    </xf>
    <xf numFmtId="0" fontId="6" fillId="0" borderId="22" xfId="51" applyBorder="1" applyAlignment="1"/>
    <xf numFmtId="0" fontId="6" fillId="0" borderId="23" xfId="51" applyBorder="1" applyAlignment="1"/>
    <xf numFmtId="0" fontId="54" fillId="0" borderId="0" xfId="51" applyFont="1" applyBorder="1" applyAlignment="1">
      <alignment horizontal="center"/>
    </xf>
    <xf numFmtId="0" fontId="33" fillId="0" borderId="6" xfId="51" applyFont="1" applyBorder="1" applyAlignment="1">
      <alignment horizontal="left"/>
    </xf>
    <xf numFmtId="166" fontId="49" fillId="17" borderId="0" xfId="2" applyNumberFormat="1" applyFont="1" applyFill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2" fontId="6" fillId="17" borderId="0" xfId="2" applyNumberFormat="1" applyFill="1" applyBorder="1" applyAlignment="1">
      <alignment horizontal="center" vertical="center"/>
    </xf>
    <xf numFmtId="2" fontId="6" fillId="17" borderId="20" xfId="2" applyNumberFormat="1" applyFill="1" applyBorder="1" applyAlignment="1">
      <alignment horizontal="center" vertical="center"/>
    </xf>
    <xf numFmtId="166" fontId="6" fillId="17" borderId="0" xfId="2" applyNumberFormat="1" applyFill="1" applyBorder="1" applyAlignment="1">
      <alignment horizontal="center" vertical="center"/>
    </xf>
    <xf numFmtId="166" fontId="6" fillId="17" borderId="20" xfId="2" applyNumberFormat="1" applyFill="1" applyBorder="1" applyAlignment="1">
      <alignment horizontal="center" vertical="center"/>
    </xf>
    <xf numFmtId="166" fontId="0" fillId="17" borderId="18" xfId="0" applyNumberFormat="1" applyFont="1" applyFill="1" applyBorder="1" applyAlignment="1">
      <alignment horizontal="center" vertical="center"/>
    </xf>
    <xf numFmtId="166" fontId="0" fillId="17" borderId="21" xfId="0" applyNumberFormat="1" applyFont="1" applyFill="1" applyBorder="1" applyAlignment="1">
      <alignment horizontal="center" vertical="center"/>
    </xf>
    <xf numFmtId="166" fontId="48" fillId="17" borderId="0" xfId="2" applyNumberFormat="1" applyFont="1" applyFill="1" applyBorder="1" applyAlignment="1">
      <alignment horizontal="center" vertical="center" wrapText="1"/>
    </xf>
    <xf numFmtId="0" fontId="44" fillId="38" borderId="32" xfId="0" applyFont="1" applyFill="1" applyBorder="1" applyAlignment="1" applyProtection="1">
      <alignment horizontal="right" vertical="center" wrapText="1"/>
    </xf>
    <xf numFmtId="0" fontId="44" fillId="38" borderId="29" xfId="0" applyFont="1" applyFill="1" applyBorder="1" applyAlignment="1" applyProtection="1">
      <alignment horizontal="right" vertical="center" wrapText="1"/>
    </xf>
    <xf numFmtId="0" fontId="7" fillId="17" borderId="22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0" fillId="17" borderId="6" xfId="0" applyFont="1" applyFill="1" applyBorder="1" applyAlignment="1">
      <alignment horizontal="center" vertical="center"/>
    </xf>
    <xf numFmtId="166" fontId="7" fillId="42" borderId="19" xfId="0" applyNumberFormat="1" applyFont="1" applyFill="1" applyBorder="1" applyAlignment="1">
      <alignment horizontal="center" vertical="center"/>
    </xf>
    <xf numFmtId="166" fontId="7" fillId="42" borderId="22" xfId="0" applyNumberFormat="1" applyFont="1" applyFill="1" applyBorder="1" applyAlignment="1">
      <alignment horizontal="center" vertical="center"/>
    </xf>
    <xf numFmtId="0" fontId="43" fillId="38" borderId="31" xfId="0" applyFont="1" applyFill="1" applyBorder="1" applyAlignment="1" applyProtection="1">
      <alignment horizontal="right" vertical="center" wrapText="1"/>
    </xf>
    <xf numFmtId="0" fontId="43" fillId="38" borderId="32" xfId="0" applyFont="1" applyFill="1" applyBorder="1" applyAlignment="1" applyProtection="1">
      <alignment horizontal="right" vertical="center" wrapText="1"/>
    </xf>
    <xf numFmtId="0" fontId="31" fillId="38" borderId="24" xfId="0" applyFont="1" applyFill="1" applyBorder="1" applyAlignment="1" applyProtection="1">
      <alignment horizontal="center" vertical="center"/>
    </xf>
    <xf numFmtId="0" fontId="31" fillId="38" borderId="25" xfId="0" applyFont="1" applyFill="1" applyBorder="1" applyAlignment="1" applyProtection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0" fillId="42" borderId="18" xfId="0" applyNumberFormat="1" applyFont="1" applyFill="1" applyBorder="1" applyAlignment="1">
      <alignment horizontal="center" vertical="center"/>
    </xf>
    <xf numFmtId="0" fontId="31" fillId="38" borderId="38" xfId="0" applyFont="1" applyFill="1" applyBorder="1" applyAlignment="1" applyProtection="1">
      <alignment horizontal="right" vertical="center" wrapText="1"/>
    </xf>
    <xf numFmtId="0" fontId="31" fillId="38" borderId="27" xfId="0" applyFont="1" applyFill="1" applyBorder="1" applyAlignment="1" applyProtection="1">
      <alignment horizontal="right" vertical="center" wrapText="1"/>
    </xf>
    <xf numFmtId="2" fontId="32" fillId="39" borderId="52" xfId="0" applyNumberFormat="1" applyFont="1" applyFill="1" applyBorder="1" applyAlignment="1" applyProtection="1">
      <alignment horizontal="center" vertical="center"/>
    </xf>
    <xf numFmtId="2" fontId="32" fillId="39" borderId="54" xfId="0" applyNumberFormat="1" applyFont="1" applyFill="1" applyBorder="1" applyAlignment="1" applyProtection="1">
      <alignment horizontal="center" vertical="center"/>
    </xf>
    <xf numFmtId="0" fontId="31" fillId="38" borderId="38" xfId="0" applyFont="1" applyFill="1" applyBorder="1" applyAlignment="1" applyProtection="1">
      <alignment horizontal="center" vertical="center" wrapText="1"/>
    </xf>
    <xf numFmtId="0" fontId="31" fillId="38" borderId="43" xfId="0" applyFont="1" applyFill="1" applyBorder="1" applyAlignment="1" applyProtection="1">
      <alignment horizontal="center" vertical="center" wrapText="1"/>
    </xf>
    <xf numFmtId="0" fontId="31" fillId="38" borderId="27" xfId="0" applyFont="1" applyFill="1" applyBorder="1" applyAlignment="1" applyProtection="1">
      <alignment horizontal="center" vertical="center" wrapText="1"/>
    </xf>
    <xf numFmtId="2" fontId="32" fillId="39" borderId="52" xfId="0" applyNumberFormat="1" applyFont="1" applyFill="1" applyBorder="1" applyAlignment="1" applyProtection="1">
      <alignment horizontal="center" vertical="center" wrapText="1"/>
    </xf>
    <xf numFmtId="2" fontId="32" fillId="39" borderId="55" xfId="0" applyNumberFormat="1" applyFont="1" applyFill="1" applyBorder="1" applyAlignment="1" applyProtection="1">
      <alignment horizontal="center" vertical="center"/>
    </xf>
    <xf numFmtId="2" fontId="32" fillId="39" borderId="47" xfId="0" applyNumberFormat="1" applyFont="1" applyFill="1" applyBorder="1" applyAlignment="1" applyProtection="1">
      <alignment horizontal="center" vertical="center"/>
    </xf>
    <xf numFmtId="166" fontId="7" fillId="17" borderId="19" xfId="0" applyNumberFormat="1" applyFont="1" applyFill="1" applyBorder="1" applyAlignment="1">
      <alignment horizontal="center" vertical="center"/>
    </xf>
    <xf numFmtId="166" fontId="7" fillId="17" borderId="22" xfId="0" applyNumberFormat="1" applyFont="1" applyFill="1" applyBorder="1" applyAlignment="1">
      <alignment horizontal="center" vertical="center"/>
    </xf>
    <xf numFmtId="0" fontId="31" fillId="38" borderId="48" xfId="0" applyFont="1" applyFill="1" applyBorder="1" applyAlignment="1" applyProtection="1">
      <alignment horizontal="center" vertical="center"/>
    </xf>
    <xf numFmtId="0" fontId="30" fillId="37" borderId="22" xfId="0" applyFont="1" applyFill="1" applyBorder="1" applyAlignment="1">
      <alignment horizontal="center" vertical="center"/>
    </xf>
    <xf numFmtId="0" fontId="30" fillId="37" borderId="7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center" vertical="center"/>
    </xf>
    <xf numFmtId="0" fontId="31" fillId="38" borderId="26" xfId="0" applyFont="1" applyFill="1" applyBorder="1" applyAlignment="1" applyProtection="1">
      <alignment horizontal="center" vertical="center"/>
    </xf>
    <xf numFmtId="0" fontId="33" fillId="17" borderId="22" xfId="140" applyFont="1" applyFill="1" applyBorder="1" applyAlignment="1">
      <alignment horizontal="center" vertical="center"/>
    </xf>
    <xf numFmtId="0" fontId="33" fillId="17" borderId="7" xfId="140" applyFont="1" applyFill="1" applyBorder="1" applyAlignment="1">
      <alignment horizontal="center" vertical="center"/>
    </xf>
    <xf numFmtId="0" fontId="33" fillId="17" borderId="23" xfId="140" applyFont="1" applyFill="1" applyBorder="1" applyAlignment="1">
      <alignment horizontal="center" vertical="center"/>
    </xf>
    <xf numFmtId="164" fontId="34" fillId="39" borderId="24" xfId="0" applyNumberFormat="1" applyFont="1" applyFill="1" applyBorder="1" applyAlignment="1" applyProtection="1">
      <alignment horizontal="center" vertical="center"/>
    </xf>
    <xf numFmtId="2" fontId="34" fillId="39" borderId="36" xfId="0" applyNumberFormat="1" applyFont="1" applyFill="1" applyBorder="1" applyAlignment="1" applyProtection="1">
      <alignment horizontal="left" vertical="center" wrapText="1"/>
    </xf>
    <xf numFmtId="2" fontId="34" fillId="39" borderId="37" xfId="0" applyNumberFormat="1" applyFont="1" applyFill="1" applyBorder="1" applyAlignment="1" applyProtection="1">
      <alignment horizontal="left" vertical="center" wrapText="1"/>
    </xf>
    <xf numFmtId="2" fontId="34" fillId="39" borderId="38" xfId="0" applyNumberFormat="1" applyFont="1" applyFill="1" applyBorder="1" applyAlignment="1" applyProtection="1">
      <alignment horizontal="left" vertical="center" wrapText="1"/>
    </xf>
    <xf numFmtId="2" fontId="34" fillId="39" borderId="42" xfId="0" applyNumberFormat="1" applyFont="1" applyFill="1" applyBorder="1" applyAlignment="1" applyProtection="1">
      <alignment horizontal="left" vertical="center" wrapText="1"/>
    </xf>
    <xf numFmtId="2" fontId="34" fillId="39" borderId="0" xfId="0" applyNumberFormat="1" applyFont="1" applyFill="1" applyBorder="1" applyAlignment="1" applyProtection="1">
      <alignment horizontal="left" vertical="center" wrapText="1"/>
    </xf>
    <xf numFmtId="2" fontId="34" fillId="39" borderId="43" xfId="0" applyNumberFormat="1" applyFont="1" applyFill="1" applyBorder="1" applyAlignment="1" applyProtection="1">
      <alignment horizontal="left" vertical="center" wrapText="1"/>
    </xf>
    <xf numFmtId="2" fontId="34" fillId="39" borderId="28" xfId="0" applyNumberFormat="1" applyFont="1" applyFill="1" applyBorder="1" applyAlignment="1" applyProtection="1">
      <alignment horizontal="left" vertical="center" wrapText="1"/>
    </xf>
    <xf numFmtId="2" fontId="34" fillId="39" borderId="30" xfId="0" applyNumberFormat="1" applyFont="1" applyFill="1" applyBorder="1" applyAlignment="1" applyProtection="1">
      <alignment horizontal="left" vertical="center" wrapText="1"/>
    </xf>
    <xf numFmtId="2" fontId="34" fillId="39" borderId="27" xfId="0" applyNumberFormat="1" applyFont="1" applyFill="1" applyBorder="1" applyAlignment="1" applyProtection="1">
      <alignment horizontal="left" vertical="center" wrapText="1"/>
    </xf>
    <xf numFmtId="0" fontId="7" fillId="17" borderId="1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6" fillId="17" borderId="16" xfId="2" applyNumberFormat="1" applyFill="1" applyBorder="1" applyAlignment="1">
      <alignment horizontal="center" vertical="center"/>
    </xf>
    <xf numFmtId="166" fontId="6" fillId="17" borderId="16" xfId="2" applyNumberFormat="1" applyFill="1" applyBorder="1" applyAlignment="1">
      <alignment horizontal="center" vertical="center"/>
    </xf>
    <xf numFmtId="166" fontId="0" fillId="17" borderId="17" xfId="0" applyNumberFormat="1" applyFont="1" applyFill="1" applyBorder="1" applyAlignment="1">
      <alignment horizontal="center" vertical="center"/>
    </xf>
    <xf numFmtId="0" fontId="33" fillId="45" borderId="58" xfId="2" applyFont="1" applyFill="1" applyBorder="1" applyAlignment="1">
      <alignment horizontal="center"/>
    </xf>
    <xf numFmtId="0" fontId="33" fillId="45" borderId="59" xfId="2" applyFont="1" applyFill="1" applyBorder="1" applyAlignment="1">
      <alignment horizontal="center"/>
    </xf>
    <xf numFmtId="0" fontId="33" fillId="45" borderId="60" xfId="2" applyFont="1" applyFill="1" applyBorder="1" applyAlignment="1">
      <alignment horizontal="center"/>
    </xf>
    <xf numFmtId="0" fontId="0" fillId="17" borderId="6" xfId="0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41" xfId="0" applyFont="1" applyFill="1" applyBorder="1" applyAlignment="1">
      <alignment horizontal="center" vertical="center"/>
    </xf>
    <xf numFmtId="0" fontId="4" fillId="48" borderId="2" xfId="0" applyFont="1" applyFill="1" applyBorder="1" applyAlignment="1">
      <alignment horizontal="center" vertical="center"/>
    </xf>
    <xf numFmtId="0" fontId="4" fillId="48" borderId="4" xfId="0" applyFont="1" applyFill="1" applyBorder="1" applyAlignment="1">
      <alignment horizontal="center" vertical="center"/>
    </xf>
    <xf numFmtId="0" fontId="4" fillId="48" borderId="41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1" fontId="1" fillId="17" borderId="3" xfId="0" applyNumberFormat="1" applyFont="1" applyFill="1" applyBorder="1" applyAlignment="1">
      <alignment horizontal="center" vertical="center"/>
    </xf>
    <xf numFmtId="1" fontId="1" fillId="17" borderId="5" xfId="0" applyNumberFormat="1" applyFont="1" applyFill="1" applyBorder="1" applyAlignment="1">
      <alignment horizontal="center" vertical="center"/>
    </xf>
    <xf numFmtId="1" fontId="1" fillId="17" borderId="19" xfId="0" applyNumberFormat="1" applyFont="1" applyFill="1" applyBorder="1" applyAlignment="1">
      <alignment horizontal="center" vertical="center"/>
    </xf>
    <xf numFmtId="2" fontId="58" fillId="17" borderId="5" xfId="2" applyNumberFormat="1" applyFont="1" applyFill="1" applyBorder="1" applyAlignment="1">
      <alignment horizontal="center" vertical="center"/>
    </xf>
    <xf numFmtId="2" fontId="58" fillId="17" borderId="0" xfId="2" applyNumberFormat="1" applyFont="1" applyFill="1" applyBorder="1" applyAlignment="1">
      <alignment horizontal="center" vertical="center"/>
    </xf>
    <xf numFmtId="2" fontId="58" fillId="17" borderId="18" xfId="2" applyNumberFormat="1" applyFont="1" applyFill="1" applyBorder="1" applyAlignment="1">
      <alignment horizontal="center" vertical="center"/>
    </xf>
    <xf numFmtId="2" fontId="58" fillId="17" borderId="19" xfId="2" applyNumberFormat="1" applyFont="1" applyFill="1" applyBorder="1" applyAlignment="1">
      <alignment horizontal="center" vertical="center"/>
    </xf>
    <xf numFmtId="2" fontId="58" fillId="17" borderId="20" xfId="2" applyNumberFormat="1" applyFont="1" applyFill="1" applyBorder="1" applyAlignment="1">
      <alignment horizontal="center" vertical="center"/>
    </xf>
    <xf numFmtId="2" fontId="58" fillId="17" borderId="21" xfId="2" applyNumberFormat="1" applyFont="1" applyFill="1" applyBorder="1" applyAlignment="1">
      <alignment horizontal="center" vertical="center"/>
    </xf>
    <xf numFmtId="166" fontId="6" fillId="17" borderId="0" xfId="2" applyNumberFormat="1" applyFill="1" applyBorder="1" applyAlignment="1">
      <alignment horizontal="center" vertical="top"/>
    </xf>
    <xf numFmtId="166" fontId="0" fillId="17" borderId="18" xfId="0" applyNumberFormat="1" applyFont="1" applyFill="1" applyBorder="1" applyAlignment="1">
      <alignment horizontal="center" vertical="top"/>
    </xf>
    <xf numFmtId="2" fontId="6" fillId="17" borderId="0" xfId="2" applyNumberFormat="1" applyFill="1" applyBorder="1" applyAlignment="1">
      <alignment horizontal="center" vertical="top"/>
    </xf>
    <xf numFmtId="166" fontId="0" fillId="0" borderId="18" xfId="0" applyNumberFormat="1" applyFont="1" applyFill="1" applyBorder="1" applyAlignment="1">
      <alignment horizontal="center" vertical="top"/>
    </xf>
    <xf numFmtId="0" fontId="4" fillId="48" borderId="6" xfId="0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17" borderId="2" xfId="0" applyNumberFormat="1" applyFont="1" applyFill="1" applyBorder="1" applyAlignment="1">
      <alignment horizontal="center" vertical="center"/>
    </xf>
    <xf numFmtId="1" fontId="1" fillId="17" borderId="4" xfId="0" applyNumberFormat="1" applyFont="1" applyFill="1" applyBorder="1" applyAlignment="1">
      <alignment horizontal="center" vertical="center"/>
    </xf>
    <xf numFmtId="1" fontId="1" fillId="17" borderId="41" xfId="0" applyNumberFormat="1" applyFont="1" applyFill="1" applyBorder="1" applyAlignment="1">
      <alignment horizontal="center" vertical="center"/>
    </xf>
    <xf numFmtId="9" fontId="7" fillId="17" borderId="2" xfId="0" applyNumberFormat="1" applyFont="1" applyFill="1" applyBorder="1" applyAlignment="1">
      <alignment horizontal="center" vertical="center"/>
    </xf>
    <xf numFmtId="9" fontId="7" fillId="17" borderId="4" xfId="0" applyNumberFormat="1" applyFont="1" applyFill="1" applyBorder="1" applyAlignment="1">
      <alignment horizontal="center" vertical="center"/>
    </xf>
    <xf numFmtId="9" fontId="7" fillId="17" borderId="41" xfId="0" applyNumberFormat="1" applyFont="1" applyFill="1" applyBorder="1" applyAlignment="1">
      <alignment horizontal="center" vertical="center"/>
    </xf>
    <xf numFmtId="2" fontId="6" fillId="17" borderId="16" xfId="2" applyNumberFormat="1" applyFill="1" applyBorder="1" applyAlignment="1">
      <alignment horizontal="center" vertical="top"/>
    </xf>
    <xf numFmtId="166" fontId="6" fillId="17" borderId="16" xfId="2" applyNumberFormat="1" applyFill="1" applyBorder="1" applyAlignment="1">
      <alignment horizontal="center" vertical="top"/>
    </xf>
    <xf numFmtId="166" fontId="0" fillId="17" borderId="17" xfId="0" applyNumberFormat="1" applyFont="1" applyFill="1" applyBorder="1" applyAlignment="1">
      <alignment horizontal="center" vertical="top"/>
    </xf>
    <xf numFmtId="0" fontId="4" fillId="46" borderId="22" xfId="0" applyFont="1" applyFill="1" applyBorder="1" applyAlignment="1">
      <alignment horizontal="center" vertical="center"/>
    </xf>
    <xf numFmtId="0" fontId="4" fillId="46" borderId="7" xfId="0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1" fontId="1" fillId="18" borderId="6" xfId="0" applyNumberFormat="1" applyFont="1" applyFill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6" fontId="0" fillId="17" borderId="6" xfId="0" applyNumberFormat="1" applyFont="1" applyFill="1" applyBorder="1" applyAlignment="1">
      <alignment horizontal="center" vertical="center"/>
    </xf>
    <xf numFmtId="0" fontId="4" fillId="49" borderId="22" xfId="0" applyFont="1" applyFill="1" applyBorder="1" applyAlignment="1">
      <alignment horizontal="center" vertical="center"/>
    </xf>
    <xf numFmtId="0" fontId="4" fillId="49" borderId="7" xfId="0" applyFont="1" applyFill="1" applyBorder="1" applyAlignment="1">
      <alignment horizontal="center" vertical="center"/>
    </xf>
    <xf numFmtId="0" fontId="4" fillId="49" borderId="23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7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Explanatory Text 2" xfId="31"/>
    <cellStyle name="Good" xfId="1" builtinId="26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40"/>
    <cellStyle name="Normal 10 2" xfId="41"/>
    <cellStyle name="Normal 11" xfId="42"/>
    <cellStyle name="Normal 11 2" xfId="43"/>
    <cellStyle name="Normal 12" xfId="44"/>
    <cellStyle name="Normal 12 2" xfId="45"/>
    <cellStyle name="Normal 12 2 2" xfId="46"/>
    <cellStyle name="Normal 13" xfId="47"/>
    <cellStyle name="Normal 13 2" xfId="48"/>
    <cellStyle name="Normal 14" xfId="49"/>
    <cellStyle name="Normal 15" xfId="50"/>
    <cellStyle name="Normal 16" xfId="51"/>
    <cellStyle name="Normal 2" xfId="52"/>
    <cellStyle name="Normal 2 10" xfId="53"/>
    <cellStyle name="Normal 2 10 2" xfId="54"/>
    <cellStyle name="Normal 2 10 3" xfId="55"/>
    <cellStyle name="Normal 2 11" xfId="56"/>
    <cellStyle name="Normal 2 11 2" xfId="57"/>
    <cellStyle name="Normal 2 11 3" xfId="58"/>
    <cellStyle name="Normal 2 12" xfId="59"/>
    <cellStyle name="Normal 2 13" xfId="60"/>
    <cellStyle name="Normal 2 14" xfId="61"/>
    <cellStyle name="Normal 2 15" xfId="2"/>
    <cellStyle name="Normal 2 16" xfId="62"/>
    <cellStyle name="Normal 2 2" xfId="63"/>
    <cellStyle name="Normal 2 2 2" xfId="64"/>
    <cellStyle name="Normal 2 2 3" xfId="65"/>
    <cellStyle name="Normal 2 3" xfId="66"/>
    <cellStyle name="Normal 2 3 2" xfId="67"/>
    <cellStyle name="Normal 2 3 2 2" xfId="68"/>
    <cellStyle name="Normal 2 3 2 2 2" xfId="69"/>
    <cellStyle name="Normal 2 3 2 2 2 2" xfId="70"/>
    <cellStyle name="Normal 2 3 2 2 2 2 2" xfId="71"/>
    <cellStyle name="Normal 2 3 2 2 3" xfId="72"/>
    <cellStyle name="Normal 2 3 2 2 3 2" xfId="73"/>
    <cellStyle name="Normal 2 3 2 3" xfId="74"/>
    <cellStyle name="Normal 2 3 2 3 2" xfId="75"/>
    <cellStyle name="Normal 2 3 2 3 3" xfId="76"/>
    <cellStyle name="Normal 2 3 2 3 3 2" xfId="77"/>
    <cellStyle name="Normal 2 3 2 3 3 2 2" xfId="78"/>
    <cellStyle name="Normal 2 3 2 3 3 2 2 2" xfId="79"/>
    <cellStyle name="Normal 2 3 2 3 3 2 2 3" xfId="80"/>
    <cellStyle name="Normal 2 3 2 3 3 2 3" xfId="81"/>
    <cellStyle name="Normal 2 3 2 3 4" xfId="82"/>
    <cellStyle name="Normal 2 3 3" xfId="83"/>
    <cellStyle name="Normal 2 4" xfId="84"/>
    <cellStyle name="Normal 2 4 2" xfId="85"/>
    <cellStyle name="Normal 2 4 2 2" xfId="86"/>
    <cellStyle name="Normal 2 4 2 2 2" xfId="87"/>
    <cellStyle name="Normal 2 4 2 3" xfId="88"/>
    <cellStyle name="Normal 2 4 3" xfId="89"/>
    <cellStyle name="Normal 2 4 3 2" xfId="90"/>
    <cellStyle name="Normal 2 4 4" xfId="91"/>
    <cellStyle name="Normal 2 5" xfId="92"/>
    <cellStyle name="Normal 2 5 2" xfId="93"/>
    <cellStyle name="Normal 2 6" xfId="94"/>
    <cellStyle name="Normal 2 7" xfId="95"/>
    <cellStyle name="Normal 2 7 2" xfId="96"/>
    <cellStyle name="Normal 2 7 3" xfId="97"/>
    <cellStyle name="Normal 2 7 4" xfId="98"/>
    <cellStyle name="Normal 2 7 4 2" xfId="99"/>
    <cellStyle name="Normal 2 7 4 3" xfId="100"/>
    <cellStyle name="Normal 2 7 4 3 2" xfId="101"/>
    <cellStyle name="Normal 2 7 4 3 2 2" xfId="102"/>
    <cellStyle name="Normal 2 7 4 3 2 3" xfId="103"/>
    <cellStyle name="Normal 2 7 4 4" xfId="104"/>
    <cellStyle name="Normal 2 7 4 5" xfId="105"/>
    <cellStyle name="Normal 2 7 5" xfId="106"/>
    <cellStyle name="Normal 2 7 6" xfId="107"/>
    <cellStyle name="Normal 2 7 6 2" xfId="108"/>
    <cellStyle name="Normal 2 7 6 3" xfId="109"/>
    <cellStyle name="Normal 2 7 6 3 2" xfId="110"/>
    <cellStyle name="Normal 2 7 6 4" xfId="111"/>
    <cellStyle name="Normal 2 7 6 4 2" xfId="112"/>
    <cellStyle name="Normal 2 7 7" xfId="113"/>
    <cellStyle name="Normal 2 8" xfId="114"/>
    <cellStyle name="Normal 2 9" xfId="115"/>
    <cellStyle name="Normal 2 9 2" xfId="116"/>
    <cellStyle name="Normal 2 9 2 2" xfId="117"/>
    <cellStyle name="Normal 2 9 3" xfId="118"/>
    <cellStyle name="Normal 3" xfId="119"/>
    <cellStyle name="Normal 3 2" xfId="120"/>
    <cellStyle name="Normal 3 2 2" xfId="121"/>
    <cellStyle name="Normal 3 2 2 2" xfId="122"/>
    <cellStyle name="Normal 3 3" xfId="123"/>
    <cellStyle name="Normal 3 3 2" xfId="124"/>
    <cellStyle name="Normal 3 3 2 2" xfId="125"/>
    <cellStyle name="Normal 3 3 3" xfId="126"/>
    <cellStyle name="Normal 3 4" xfId="127"/>
    <cellStyle name="Normal 3 5" xfId="128"/>
    <cellStyle name="Normal 4" xfId="129"/>
    <cellStyle name="Normal 4 2" xfId="130"/>
    <cellStyle name="Normal 4 2 2" xfId="131"/>
    <cellStyle name="Normal 4 3" xfId="132"/>
    <cellStyle name="Normal 5" xfId="133"/>
    <cellStyle name="Normal 5 2" xfId="134"/>
    <cellStyle name="Normal 5 2 2" xfId="135"/>
    <cellStyle name="Normal 5 3" xfId="136"/>
    <cellStyle name="Normal 5 4" xfId="137"/>
    <cellStyle name="Normal 5 5" xfId="138"/>
    <cellStyle name="Normal 5_tPSA-Xiaoyan--02-10-2012 MFG for new assay" xfId="139"/>
    <cellStyle name="Normal 6" xfId="140"/>
    <cellStyle name="Normal 6 2" xfId="141"/>
    <cellStyle name="Normal 6 2 2" xfId="142"/>
    <cellStyle name="Normal 6 2 2 2" xfId="143"/>
    <cellStyle name="Normal 6 2 2 2 2" xfId="144"/>
    <cellStyle name="Normal 6 2 3" xfId="145"/>
    <cellStyle name="Normal 6 2 3 2" xfId="146"/>
    <cellStyle name="Normal 6 3" xfId="147"/>
    <cellStyle name="Normal 6 3 2" xfId="148"/>
    <cellStyle name="Normal 6 3 3" xfId="149"/>
    <cellStyle name="Normal 6 4" xfId="150"/>
    <cellStyle name="Normal 7" xfId="151"/>
    <cellStyle name="Normal 7 2" xfId="152"/>
    <cellStyle name="Normal 8" xfId="153"/>
    <cellStyle name="Normal 8 2" xfId="154"/>
    <cellStyle name="Normal 8 2 2" xfId="155"/>
    <cellStyle name="Normal 8 2 3" xfId="156"/>
    <cellStyle name="Normal 8 3" xfId="157"/>
    <cellStyle name="Normal 8 3 2" xfId="158"/>
    <cellStyle name="Normal 8 4" xfId="159"/>
    <cellStyle name="Normal 9" xfId="160"/>
    <cellStyle name="Normal 9 2" xfId="161"/>
    <cellStyle name="Normal 9 2 2" xfId="162"/>
    <cellStyle name="Normal 9 3" xfId="163"/>
    <cellStyle name="Normal 9 3 2" xfId="164"/>
    <cellStyle name="Normal 9 3 2 2" xfId="165"/>
    <cellStyle name="Normal 9 4" xfId="166"/>
    <cellStyle name="Normal 9 4 2" xfId="167"/>
    <cellStyle name="Note 2" xfId="168"/>
    <cellStyle name="Note 2 2" xfId="169"/>
    <cellStyle name="Output 2" xfId="170"/>
    <cellStyle name="Title 2" xfId="171"/>
    <cellStyle name="Total 2" xfId="172"/>
    <cellStyle name="Warning Text 2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247650</xdr:colOff>
      <xdr:row>43</xdr:row>
      <xdr:rowOff>9525</xdr:rowOff>
    </xdr:from>
    <xdr:ext cx="27765" cy="440633"/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6105525" y="7067550"/>
          <a:ext cx="27765" cy="44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457200</xdr:colOff>
      <xdr:row>41</xdr:row>
      <xdr:rowOff>142875</xdr:rowOff>
    </xdr:from>
    <xdr:to>
      <xdr:col>4</xdr:col>
      <xdr:colOff>38100</xdr:colOff>
      <xdr:row>66</xdr:row>
      <xdr:rowOff>0</xdr:rowOff>
    </xdr:to>
    <xdr:grpSp>
      <xdr:nvGrpSpPr>
        <xdr:cNvPr id="3" name="Group 23"/>
        <xdr:cNvGrpSpPr>
          <a:grpSpLocks/>
        </xdr:cNvGrpSpPr>
      </xdr:nvGrpSpPr>
      <xdr:grpSpPr bwMode="auto">
        <a:xfrm>
          <a:off x="457200" y="6877050"/>
          <a:ext cx="5438775" cy="3905250"/>
          <a:chOff x="2064" y="1152"/>
          <a:chExt cx="3408" cy="2463"/>
        </a:xfrm>
      </xdr:grpSpPr>
      <xdr:grpSp>
        <xdr:nvGrpSpPr>
          <xdr:cNvPr id="4" name="Group 24"/>
          <xdr:cNvGrpSpPr>
            <a:grpSpLocks/>
          </xdr:cNvGrpSpPr>
        </xdr:nvGrpSpPr>
        <xdr:grpSpPr bwMode="auto">
          <a:xfrm>
            <a:off x="2064" y="1152"/>
            <a:ext cx="3408" cy="2463"/>
            <a:chOff x="2304" y="912"/>
            <a:chExt cx="3264" cy="2319"/>
          </a:xfrm>
        </xdr:grpSpPr>
        <xdr:pic>
          <xdr:nvPicPr>
            <xdr:cNvPr id="25" name="Picture 25" descr="cartridge_edison1_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1119" t="27863" r="31117" b="36978"/>
            <a:stretch>
              <a:fillRect/>
            </a:stretch>
          </xdr:blipFill>
          <xdr:spPr bwMode="auto">
            <a:xfrm>
              <a:off x="2304" y="912"/>
              <a:ext cx="3264" cy="2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6" name="Text Box 27"/>
            <xdr:cNvSpPr txBox="1">
              <a:spLocks noChangeArrowheads="1"/>
            </xdr:cNvSpPr>
          </xdr:nvSpPr>
          <xdr:spPr bwMode="auto">
            <a:xfrm>
              <a:off x="2944" y="2162"/>
              <a:ext cx="246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7" name="Text Box 28"/>
            <xdr:cNvSpPr txBox="1">
              <a:spLocks noChangeArrowheads="1"/>
            </xdr:cNvSpPr>
          </xdr:nvSpPr>
          <xdr:spPr bwMode="auto">
            <a:xfrm>
              <a:off x="3299" y="2162"/>
              <a:ext cx="246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8" name="Text Box 29"/>
            <xdr:cNvSpPr txBox="1">
              <a:spLocks noChangeArrowheads="1"/>
            </xdr:cNvSpPr>
          </xdr:nvSpPr>
          <xdr:spPr bwMode="auto">
            <a:xfrm>
              <a:off x="3653" y="2162"/>
              <a:ext cx="246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9" name="Text Box 30"/>
            <xdr:cNvSpPr txBox="1">
              <a:spLocks noChangeArrowheads="1"/>
            </xdr:cNvSpPr>
          </xdr:nvSpPr>
          <xdr:spPr bwMode="auto">
            <a:xfrm>
              <a:off x="4007" y="2162"/>
              <a:ext cx="24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" name="Text Box 31"/>
            <xdr:cNvSpPr txBox="1">
              <a:spLocks noChangeArrowheads="1"/>
            </xdr:cNvSpPr>
          </xdr:nvSpPr>
          <xdr:spPr bwMode="auto">
            <a:xfrm>
              <a:off x="4356" y="2162"/>
              <a:ext cx="246" cy="2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1" name="Text Box 32"/>
            <xdr:cNvSpPr txBox="1">
              <a:spLocks noChangeArrowheads="1"/>
            </xdr:cNvSpPr>
          </xdr:nvSpPr>
          <xdr:spPr bwMode="auto">
            <a:xfrm>
              <a:off x="4711" y="2168"/>
              <a:ext cx="246" cy="2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2" name="Text Box 33"/>
            <xdr:cNvSpPr txBox="1">
              <a:spLocks noChangeArrowheads="1"/>
            </xdr:cNvSpPr>
          </xdr:nvSpPr>
          <xdr:spPr bwMode="auto">
            <a:xfrm>
              <a:off x="5071" y="2168"/>
              <a:ext cx="24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20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3" name="Oval 34"/>
            <xdr:cNvSpPr>
              <a:spLocks noChangeArrowheads="1"/>
            </xdr:cNvSpPr>
          </xdr:nvSpPr>
          <xdr:spPr bwMode="auto">
            <a:xfrm>
              <a:off x="2574" y="1800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4" name="Oval 35"/>
            <xdr:cNvSpPr>
              <a:spLocks noChangeArrowheads="1"/>
            </xdr:cNvSpPr>
          </xdr:nvSpPr>
          <xdr:spPr bwMode="auto">
            <a:xfrm>
              <a:off x="2928" y="1794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5" name="Oval 36"/>
            <xdr:cNvSpPr>
              <a:spLocks noChangeArrowheads="1"/>
            </xdr:cNvSpPr>
          </xdr:nvSpPr>
          <xdr:spPr bwMode="auto">
            <a:xfrm>
              <a:off x="3285" y="1806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6" name="Oval 37"/>
            <xdr:cNvSpPr>
              <a:spLocks noChangeArrowheads="1"/>
            </xdr:cNvSpPr>
          </xdr:nvSpPr>
          <xdr:spPr bwMode="auto">
            <a:xfrm>
              <a:off x="3639" y="1797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7" name="Oval 38"/>
            <xdr:cNvSpPr>
              <a:spLocks noChangeArrowheads="1"/>
            </xdr:cNvSpPr>
          </xdr:nvSpPr>
          <xdr:spPr bwMode="auto">
            <a:xfrm>
              <a:off x="3996" y="1806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" name="Oval 39"/>
            <xdr:cNvSpPr>
              <a:spLocks noChangeArrowheads="1"/>
            </xdr:cNvSpPr>
          </xdr:nvSpPr>
          <xdr:spPr bwMode="auto">
            <a:xfrm>
              <a:off x="4350" y="1794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" name="Oval 40"/>
            <xdr:cNvSpPr>
              <a:spLocks noChangeArrowheads="1"/>
            </xdr:cNvSpPr>
          </xdr:nvSpPr>
          <xdr:spPr bwMode="auto">
            <a:xfrm>
              <a:off x="4704" y="1794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" name="Oval 41"/>
            <xdr:cNvSpPr>
              <a:spLocks noChangeArrowheads="1"/>
            </xdr:cNvSpPr>
          </xdr:nvSpPr>
          <xdr:spPr bwMode="auto">
            <a:xfrm>
              <a:off x="5049" y="1806"/>
              <a:ext cx="258" cy="264"/>
            </a:xfrm>
            <a:prstGeom prst="ellipse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" name="Text Box 42"/>
          <xdr:cNvSpPr txBox="1">
            <a:spLocks noChangeArrowheads="1"/>
          </xdr:cNvSpPr>
        </xdr:nvSpPr>
        <xdr:spPr bwMode="auto">
          <a:xfrm>
            <a:off x="2362" y="2113"/>
            <a:ext cx="304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43"/>
          <xdr:cNvSpPr txBox="1">
            <a:spLocks noChangeArrowheads="1"/>
          </xdr:cNvSpPr>
        </xdr:nvSpPr>
        <xdr:spPr bwMode="auto">
          <a:xfrm>
            <a:off x="2732" y="2101"/>
            <a:ext cx="304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44"/>
          <xdr:cNvSpPr txBox="1">
            <a:spLocks noChangeArrowheads="1"/>
          </xdr:cNvSpPr>
        </xdr:nvSpPr>
        <xdr:spPr bwMode="auto">
          <a:xfrm>
            <a:off x="3108" y="2101"/>
            <a:ext cx="304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45"/>
          <xdr:cNvSpPr txBox="1">
            <a:spLocks noChangeArrowheads="1"/>
          </xdr:cNvSpPr>
        </xdr:nvSpPr>
        <xdr:spPr bwMode="auto">
          <a:xfrm>
            <a:off x="3473" y="2101"/>
            <a:ext cx="310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46"/>
          <xdr:cNvSpPr txBox="1">
            <a:spLocks noChangeArrowheads="1"/>
          </xdr:cNvSpPr>
        </xdr:nvSpPr>
        <xdr:spPr bwMode="auto">
          <a:xfrm>
            <a:off x="3819" y="2101"/>
            <a:ext cx="382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" name="Text Box 47"/>
          <xdr:cNvSpPr txBox="1">
            <a:spLocks noChangeArrowheads="1"/>
          </xdr:cNvSpPr>
        </xdr:nvSpPr>
        <xdr:spPr bwMode="auto">
          <a:xfrm>
            <a:off x="4171" y="2113"/>
            <a:ext cx="346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6</a:t>
            </a:r>
          </a:p>
          <a:p>
            <a:pPr algn="l" rtl="0">
              <a:lnSpc>
                <a:spcPts val="19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" name="Text Box 48"/>
          <xdr:cNvSpPr txBox="1">
            <a:spLocks noChangeArrowheads="1"/>
          </xdr:cNvSpPr>
        </xdr:nvSpPr>
        <xdr:spPr bwMode="auto">
          <a:xfrm>
            <a:off x="4487" y="2113"/>
            <a:ext cx="430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  <a:endParaRPr lang="en-U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Text Box 49"/>
          <xdr:cNvSpPr txBox="1">
            <a:spLocks noChangeArrowheads="1"/>
          </xdr:cNvSpPr>
        </xdr:nvSpPr>
        <xdr:spPr bwMode="auto">
          <a:xfrm>
            <a:off x="4875" y="2125"/>
            <a:ext cx="418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8</a:t>
            </a:r>
          </a:p>
          <a:p>
            <a:pPr algn="l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50"/>
          <xdr:cNvSpPr txBox="1">
            <a:spLocks noChangeArrowheads="1"/>
          </xdr:cNvSpPr>
        </xdr:nvSpPr>
        <xdr:spPr bwMode="auto">
          <a:xfrm>
            <a:off x="2774" y="1314"/>
            <a:ext cx="2005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51"/>
          <xdr:cNvSpPr txBox="1">
            <a:spLocks noChangeArrowheads="1"/>
          </xdr:cNvSpPr>
        </xdr:nvSpPr>
        <xdr:spPr bwMode="auto">
          <a:xfrm>
            <a:off x="2661" y="1711"/>
            <a:ext cx="2208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Text Box 52"/>
          <xdr:cNvSpPr txBox="1">
            <a:spLocks noChangeArrowheads="1"/>
          </xdr:cNvSpPr>
        </xdr:nvSpPr>
        <xdr:spPr bwMode="auto">
          <a:xfrm>
            <a:off x="2655" y="2438"/>
            <a:ext cx="2411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n-US" sz="2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53"/>
          <xdr:cNvSpPr txBox="1">
            <a:spLocks noChangeArrowheads="1"/>
          </xdr:cNvSpPr>
        </xdr:nvSpPr>
        <xdr:spPr bwMode="auto">
          <a:xfrm>
            <a:off x="2364" y="2846"/>
            <a:ext cx="253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Text Box 54"/>
          <xdr:cNvSpPr txBox="1">
            <a:spLocks noChangeArrowheads="1"/>
          </xdr:cNvSpPr>
        </xdr:nvSpPr>
        <xdr:spPr bwMode="auto">
          <a:xfrm>
            <a:off x="2746" y="2846"/>
            <a:ext cx="247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Text Box 55"/>
          <xdr:cNvSpPr txBox="1">
            <a:spLocks noChangeArrowheads="1"/>
          </xdr:cNvSpPr>
        </xdr:nvSpPr>
        <xdr:spPr bwMode="auto">
          <a:xfrm>
            <a:off x="3110" y="2846"/>
            <a:ext cx="247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Text Box 56"/>
          <xdr:cNvSpPr txBox="1">
            <a:spLocks noChangeArrowheads="1"/>
          </xdr:cNvSpPr>
        </xdr:nvSpPr>
        <xdr:spPr bwMode="auto">
          <a:xfrm>
            <a:off x="3474" y="2846"/>
            <a:ext cx="253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Text Box 57"/>
          <xdr:cNvSpPr txBox="1">
            <a:spLocks noChangeArrowheads="1"/>
          </xdr:cNvSpPr>
        </xdr:nvSpPr>
        <xdr:spPr bwMode="auto">
          <a:xfrm>
            <a:off x="3850" y="2846"/>
            <a:ext cx="253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Text Box 58"/>
          <xdr:cNvSpPr txBox="1">
            <a:spLocks noChangeArrowheads="1"/>
          </xdr:cNvSpPr>
        </xdr:nvSpPr>
        <xdr:spPr bwMode="auto">
          <a:xfrm>
            <a:off x="4220" y="2846"/>
            <a:ext cx="247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Text Box 61"/>
          <xdr:cNvSpPr txBox="1">
            <a:spLocks noChangeArrowheads="1"/>
          </xdr:cNvSpPr>
        </xdr:nvSpPr>
        <xdr:spPr bwMode="auto">
          <a:xfrm>
            <a:off x="4959" y="3225"/>
            <a:ext cx="251" cy="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endParaRPr lang="en-US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2200"/>
              </a:lnSpc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3" name="Oval 63"/>
          <xdr:cNvSpPr>
            <a:spLocks noChangeArrowheads="1"/>
          </xdr:cNvSpPr>
        </xdr:nvSpPr>
        <xdr:spPr bwMode="auto">
          <a:xfrm>
            <a:off x="4930" y="2834"/>
            <a:ext cx="269" cy="281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Oval 64"/>
          <xdr:cNvSpPr>
            <a:spLocks noChangeArrowheads="1"/>
          </xdr:cNvSpPr>
        </xdr:nvSpPr>
        <xdr:spPr bwMode="auto">
          <a:xfrm>
            <a:off x="4570" y="2847"/>
            <a:ext cx="269" cy="280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4</xdr:col>
      <xdr:colOff>1171575</xdr:colOff>
      <xdr:row>55</xdr:row>
      <xdr:rowOff>0</xdr:rowOff>
    </xdr:from>
    <xdr:to>
      <xdr:col>5</xdr:col>
      <xdr:colOff>219075</xdr:colOff>
      <xdr:row>57</xdr:row>
      <xdr:rowOff>38100</xdr:rowOff>
    </xdr:to>
    <xdr:sp macro="" textlink="">
      <xdr:nvSpPr>
        <xdr:cNvPr id="41" name="Text Box 80"/>
        <xdr:cNvSpPr txBox="1">
          <a:spLocks noChangeArrowheads="1"/>
        </xdr:cNvSpPr>
      </xdr:nvSpPr>
      <xdr:spPr bwMode="auto">
        <a:xfrm>
          <a:off x="7029450" y="9001125"/>
          <a:ext cx="295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48</xdr:row>
      <xdr:rowOff>0</xdr:rowOff>
    </xdr:from>
    <xdr:to>
      <xdr:col>4</xdr:col>
      <xdr:colOff>904875</xdr:colOff>
      <xdr:row>49</xdr:row>
      <xdr:rowOff>28575</xdr:rowOff>
    </xdr:to>
    <xdr:sp macro="" textlink="">
      <xdr:nvSpPr>
        <xdr:cNvPr id="42" name="Text Box 86"/>
        <xdr:cNvSpPr txBox="1">
          <a:spLocks noChangeArrowheads="1"/>
        </xdr:cNvSpPr>
      </xdr:nvSpPr>
      <xdr:spPr bwMode="auto">
        <a:xfrm>
          <a:off x="6419850" y="786765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857250</xdr:colOff>
      <xdr:row>48</xdr:row>
      <xdr:rowOff>9525</xdr:rowOff>
    </xdr:from>
    <xdr:to>
      <xdr:col>4</xdr:col>
      <xdr:colOff>295275</xdr:colOff>
      <xdr:row>49</xdr:row>
      <xdr:rowOff>38100</xdr:rowOff>
    </xdr:to>
    <xdr:sp macro="" textlink="">
      <xdr:nvSpPr>
        <xdr:cNvPr id="43" name="Text Box 87"/>
        <xdr:cNvSpPr txBox="1">
          <a:spLocks noChangeArrowheads="1"/>
        </xdr:cNvSpPr>
      </xdr:nvSpPr>
      <xdr:spPr bwMode="auto">
        <a:xfrm>
          <a:off x="5810250" y="78771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48</xdr:row>
      <xdr:rowOff>9525</xdr:rowOff>
    </xdr:from>
    <xdr:to>
      <xdr:col>3</xdr:col>
      <xdr:colOff>628650</xdr:colOff>
      <xdr:row>49</xdr:row>
      <xdr:rowOff>38100</xdr:rowOff>
    </xdr:to>
    <xdr:sp macro="" textlink="">
      <xdr:nvSpPr>
        <xdr:cNvPr id="44" name="Text Box 88"/>
        <xdr:cNvSpPr txBox="1">
          <a:spLocks noChangeArrowheads="1"/>
        </xdr:cNvSpPr>
      </xdr:nvSpPr>
      <xdr:spPr bwMode="auto">
        <a:xfrm>
          <a:off x="5238750" y="78771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48</xdr:row>
      <xdr:rowOff>19050</xdr:rowOff>
    </xdr:from>
    <xdr:to>
      <xdr:col>2</xdr:col>
      <xdr:colOff>866775</xdr:colOff>
      <xdr:row>49</xdr:row>
      <xdr:rowOff>47625</xdr:rowOff>
    </xdr:to>
    <xdr:sp macro="" textlink="">
      <xdr:nvSpPr>
        <xdr:cNvPr id="45" name="Text Box 89"/>
        <xdr:cNvSpPr txBox="1">
          <a:spLocks noChangeArrowheads="1"/>
        </xdr:cNvSpPr>
      </xdr:nvSpPr>
      <xdr:spPr bwMode="auto">
        <a:xfrm>
          <a:off x="3343275" y="78867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857250</xdr:colOff>
      <xdr:row>44</xdr:row>
      <xdr:rowOff>47625</xdr:rowOff>
    </xdr:from>
    <xdr:to>
      <xdr:col>4</xdr:col>
      <xdr:colOff>381000</xdr:colOff>
      <xdr:row>45</xdr:row>
      <xdr:rowOff>76200</xdr:rowOff>
    </xdr:to>
    <xdr:sp macro="" textlink="">
      <xdr:nvSpPr>
        <xdr:cNvPr id="46" name="Text Box 91"/>
        <xdr:cNvSpPr txBox="1">
          <a:spLocks noChangeArrowheads="1"/>
        </xdr:cNvSpPr>
      </xdr:nvSpPr>
      <xdr:spPr bwMode="auto">
        <a:xfrm>
          <a:off x="5810250" y="72675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523875</xdr:colOff>
      <xdr:row>44</xdr:row>
      <xdr:rowOff>47625</xdr:rowOff>
    </xdr:from>
    <xdr:to>
      <xdr:col>4</xdr:col>
      <xdr:colOff>952500</xdr:colOff>
      <xdr:row>45</xdr:row>
      <xdr:rowOff>76200</xdr:rowOff>
    </xdr:to>
    <xdr:sp macro="" textlink="">
      <xdr:nvSpPr>
        <xdr:cNvPr id="47" name="Text Box 92"/>
        <xdr:cNvSpPr txBox="1">
          <a:spLocks noChangeArrowheads="1"/>
        </xdr:cNvSpPr>
      </xdr:nvSpPr>
      <xdr:spPr bwMode="auto">
        <a:xfrm>
          <a:off x="6381750" y="72675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44</xdr:row>
      <xdr:rowOff>57150</xdr:rowOff>
    </xdr:from>
    <xdr:to>
      <xdr:col>3</xdr:col>
      <xdr:colOff>666750</xdr:colOff>
      <xdr:row>45</xdr:row>
      <xdr:rowOff>85725</xdr:rowOff>
    </xdr:to>
    <xdr:sp macro="" textlink="">
      <xdr:nvSpPr>
        <xdr:cNvPr id="48" name="Text Box 93"/>
        <xdr:cNvSpPr txBox="1">
          <a:spLocks noChangeArrowheads="1"/>
        </xdr:cNvSpPr>
      </xdr:nvSpPr>
      <xdr:spPr bwMode="auto">
        <a:xfrm>
          <a:off x="5191125" y="72771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44</xdr:row>
      <xdr:rowOff>57150</xdr:rowOff>
    </xdr:from>
    <xdr:to>
      <xdr:col>2</xdr:col>
      <xdr:colOff>923925</xdr:colOff>
      <xdr:row>45</xdr:row>
      <xdr:rowOff>85725</xdr:rowOff>
    </xdr:to>
    <xdr:sp macro="" textlink="">
      <xdr:nvSpPr>
        <xdr:cNvPr id="49" name="Text Box 94"/>
        <xdr:cNvSpPr txBox="1">
          <a:spLocks noChangeArrowheads="1"/>
        </xdr:cNvSpPr>
      </xdr:nvSpPr>
      <xdr:spPr bwMode="auto">
        <a:xfrm>
          <a:off x="3314700" y="727710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476250</xdr:colOff>
      <xdr:row>47</xdr:row>
      <xdr:rowOff>152400</xdr:rowOff>
    </xdr:from>
    <xdr:to>
      <xdr:col>5</xdr:col>
      <xdr:colOff>914400</xdr:colOff>
      <xdr:row>49</xdr:row>
      <xdr:rowOff>47625</xdr:rowOff>
    </xdr:to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7581900" y="7858125"/>
          <a:ext cx="438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1123950</xdr:colOff>
      <xdr:row>47</xdr:row>
      <xdr:rowOff>133350</xdr:rowOff>
    </xdr:from>
    <xdr:to>
      <xdr:col>5</xdr:col>
      <xdr:colOff>333375</xdr:colOff>
      <xdr:row>49</xdr:row>
      <xdr:rowOff>152400</xdr:rowOff>
    </xdr:to>
    <xdr:sp macro="" textlink="">
      <xdr:nvSpPr>
        <xdr:cNvPr id="51" name="Text Box 106"/>
        <xdr:cNvSpPr txBox="1">
          <a:spLocks noChangeArrowheads="1"/>
        </xdr:cNvSpPr>
      </xdr:nvSpPr>
      <xdr:spPr bwMode="auto">
        <a:xfrm>
          <a:off x="6981825" y="78390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1152525</xdr:colOff>
      <xdr:row>44</xdr:row>
      <xdr:rowOff>0</xdr:rowOff>
    </xdr:from>
    <xdr:to>
      <xdr:col>5</xdr:col>
      <xdr:colOff>304800</xdr:colOff>
      <xdr:row>46</xdr:row>
      <xdr:rowOff>66675</xdr:rowOff>
    </xdr:to>
    <xdr:sp macro="" textlink="">
      <xdr:nvSpPr>
        <xdr:cNvPr id="52" name="Text Box 107"/>
        <xdr:cNvSpPr txBox="1">
          <a:spLocks noChangeArrowheads="1"/>
        </xdr:cNvSpPr>
      </xdr:nvSpPr>
      <xdr:spPr bwMode="auto">
        <a:xfrm>
          <a:off x="7010400" y="7219950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39</xdr:row>
      <xdr:rowOff>133350</xdr:rowOff>
    </xdr:from>
    <xdr:to>
      <xdr:col>3</xdr:col>
      <xdr:colOff>542925</xdr:colOff>
      <xdr:row>41</xdr:row>
      <xdr:rowOff>114300</xdr:rowOff>
    </xdr:to>
    <xdr:sp macro="" textlink="">
      <xdr:nvSpPr>
        <xdr:cNvPr id="53" name="Text Box 110"/>
        <xdr:cNvSpPr txBox="1">
          <a:spLocks noChangeArrowheads="1"/>
        </xdr:cNvSpPr>
      </xdr:nvSpPr>
      <xdr:spPr bwMode="auto">
        <a:xfrm>
          <a:off x="723900" y="6543675"/>
          <a:ext cx="4772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1              2              3              4               5              6              7              8 </a:t>
          </a:r>
        </a:p>
      </xdr:txBody>
    </xdr:sp>
    <xdr:clientData/>
  </xdr:twoCellAnchor>
  <xdr:twoCellAnchor editAs="oneCell">
    <xdr:from>
      <xdr:col>0</xdr:col>
      <xdr:colOff>219075</xdr:colOff>
      <xdr:row>43</xdr:row>
      <xdr:rowOff>76200</xdr:rowOff>
    </xdr:from>
    <xdr:to>
      <xdr:col>0</xdr:col>
      <xdr:colOff>533400</xdr:colOff>
      <xdr:row>66</xdr:row>
      <xdr:rowOff>0</xdr:rowOff>
    </xdr:to>
    <xdr:sp macro="" textlink="">
      <xdr:nvSpPr>
        <xdr:cNvPr id="54" name="Text Box 111"/>
        <xdr:cNvSpPr txBox="1">
          <a:spLocks noChangeArrowheads="1"/>
        </xdr:cNvSpPr>
      </xdr:nvSpPr>
      <xdr:spPr bwMode="auto">
        <a:xfrm>
          <a:off x="219075" y="7134225"/>
          <a:ext cx="314325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A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C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D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55</xdr:row>
      <xdr:rowOff>76200</xdr:rowOff>
    </xdr:from>
    <xdr:to>
      <xdr:col>2</xdr:col>
      <xdr:colOff>866775</xdr:colOff>
      <xdr:row>57</xdr:row>
      <xdr:rowOff>28575</xdr:rowOff>
    </xdr:to>
    <xdr:sp macro="" textlink="">
      <xdr:nvSpPr>
        <xdr:cNvPr id="55" name="Text Box 117"/>
        <xdr:cNvSpPr txBox="1">
          <a:spLocks noChangeArrowheads="1"/>
        </xdr:cNvSpPr>
      </xdr:nvSpPr>
      <xdr:spPr bwMode="auto">
        <a:xfrm>
          <a:off x="3352800" y="9077325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55</xdr:row>
      <xdr:rowOff>85725</xdr:rowOff>
    </xdr:from>
    <xdr:to>
      <xdr:col>3</xdr:col>
      <xdr:colOff>666750</xdr:colOff>
      <xdr:row>57</xdr:row>
      <xdr:rowOff>28575</xdr:rowOff>
    </xdr:to>
    <xdr:sp macro="" textlink="">
      <xdr:nvSpPr>
        <xdr:cNvPr id="56" name="Text Box 121"/>
        <xdr:cNvSpPr txBox="1">
          <a:spLocks noChangeArrowheads="1"/>
        </xdr:cNvSpPr>
      </xdr:nvSpPr>
      <xdr:spPr bwMode="auto">
        <a:xfrm>
          <a:off x="5210175" y="9086850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847725</xdr:colOff>
      <xdr:row>55</xdr:row>
      <xdr:rowOff>76200</xdr:rowOff>
    </xdr:from>
    <xdr:to>
      <xdr:col>4</xdr:col>
      <xdr:colOff>276225</xdr:colOff>
      <xdr:row>57</xdr:row>
      <xdr:rowOff>19050</xdr:rowOff>
    </xdr:to>
    <xdr:sp macro="" textlink="">
      <xdr:nvSpPr>
        <xdr:cNvPr id="57" name="Text Box 122"/>
        <xdr:cNvSpPr txBox="1">
          <a:spLocks noChangeArrowheads="1"/>
        </xdr:cNvSpPr>
      </xdr:nvSpPr>
      <xdr:spPr bwMode="auto">
        <a:xfrm>
          <a:off x="5800725" y="9077325"/>
          <a:ext cx="333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542925</xdr:colOff>
      <xdr:row>55</xdr:row>
      <xdr:rowOff>85725</xdr:rowOff>
    </xdr:from>
    <xdr:to>
      <xdr:col>4</xdr:col>
      <xdr:colOff>857250</xdr:colOff>
      <xdr:row>57</xdr:row>
      <xdr:rowOff>28575</xdr:rowOff>
    </xdr:to>
    <xdr:sp macro="" textlink="">
      <xdr:nvSpPr>
        <xdr:cNvPr id="58" name="Text Box 123"/>
        <xdr:cNvSpPr txBox="1">
          <a:spLocks noChangeArrowheads="1"/>
        </xdr:cNvSpPr>
      </xdr:nvSpPr>
      <xdr:spPr bwMode="auto">
        <a:xfrm>
          <a:off x="6400800" y="9086850"/>
          <a:ext cx="314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DF\Dexter_UDF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rlutoconc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97"/>
  <sheetViews>
    <sheetView showGridLines="0" zoomScaleNormal="100" zoomScaleSheetLayoutView="90" workbookViewId="0">
      <selection activeCell="A5" sqref="A5"/>
    </sheetView>
  </sheetViews>
  <sheetFormatPr defaultRowHeight="12.75" x14ac:dyDescent="0.2"/>
  <cols>
    <col min="1" max="1" width="9.140625" style="262"/>
    <col min="2" max="2" width="33.140625" style="262" customWidth="1"/>
    <col min="3" max="3" width="32" style="262" customWidth="1"/>
    <col min="4" max="4" width="13.5703125" style="262" customWidth="1"/>
    <col min="5" max="5" width="18.7109375" style="262" customWidth="1"/>
    <col min="6" max="6" width="16.7109375" style="262" customWidth="1"/>
    <col min="7" max="7" width="11" style="262" customWidth="1"/>
    <col min="8" max="257" width="9.140625" style="262"/>
    <col min="258" max="258" width="33.140625" style="262" customWidth="1"/>
    <col min="259" max="259" width="32" style="262" customWidth="1"/>
    <col min="260" max="260" width="13.5703125" style="262" customWidth="1"/>
    <col min="261" max="261" width="18.7109375" style="262" customWidth="1"/>
    <col min="262" max="262" width="16.7109375" style="262" customWidth="1"/>
    <col min="263" max="263" width="11" style="262" customWidth="1"/>
    <col min="264" max="513" width="9.140625" style="262"/>
    <col min="514" max="514" width="33.140625" style="262" customWidth="1"/>
    <col min="515" max="515" width="32" style="262" customWidth="1"/>
    <col min="516" max="516" width="13.5703125" style="262" customWidth="1"/>
    <col min="517" max="517" width="18.7109375" style="262" customWidth="1"/>
    <col min="518" max="518" width="16.7109375" style="262" customWidth="1"/>
    <col min="519" max="519" width="11" style="262" customWidth="1"/>
    <col min="520" max="769" width="9.140625" style="262"/>
    <col min="770" max="770" width="33.140625" style="262" customWidth="1"/>
    <col min="771" max="771" width="32" style="262" customWidth="1"/>
    <col min="772" max="772" width="13.5703125" style="262" customWidth="1"/>
    <col min="773" max="773" width="18.7109375" style="262" customWidth="1"/>
    <col min="774" max="774" width="16.7109375" style="262" customWidth="1"/>
    <col min="775" max="775" width="11" style="262" customWidth="1"/>
    <col min="776" max="1025" width="9.140625" style="262"/>
    <col min="1026" max="1026" width="33.140625" style="262" customWidth="1"/>
    <col min="1027" max="1027" width="32" style="262" customWidth="1"/>
    <col min="1028" max="1028" width="13.5703125" style="262" customWidth="1"/>
    <col min="1029" max="1029" width="18.7109375" style="262" customWidth="1"/>
    <col min="1030" max="1030" width="16.7109375" style="262" customWidth="1"/>
    <col min="1031" max="1031" width="11" style="262" customWidth="1"/>
    <col min="1032" max="1281" width="9.140625" style="262"/>
    <col min="1282" max="1282" width="33.140625" style="262" customWidth="1"/>
    <col min="1283" max="1283" width="32" style="262" customWidth="1"/>
    <col min="1284" max="1284" width="13.5703125" style="262" customWidth="1"/>
    <col min="1285" max="1285" width="18.7109375" style="262" customWidth="1"/>
    <col min="1286" max="1286" width="16.7109375" style="262" customWidth="1"/>
    <col min="1287" max="1287" width="11" style="262" customWidth="1"/>
    <col min="1288" max="1537" width="9.140625" style="262"/>
    <col min="1538" max="1538" width="33.140625" style="262" customWidth="1"/>
    <col min="1539" max="1539" width="32" style="262" customWidth="1"/>
    <col min="1540" max="1540" width="13.5703125" style="262" customWidth="1"/>
    <col min="1541" max="1541" width="18.7109375" style="262" customWidth="1"/>
    <col min="1542" max="1542" width="16.7109375" style="262" customWidth="1"/>
    <col min="1543" max="1543" width="11" style="262" customWidth="1"/>
    <col min="1544" max="1793" width="9.140625" style="262"/>
    <col min="1794" max="1794" width="33.140625" style="262" customWidth="1"/>
    <col min="1795" max="1795" width="32" style="262" customWidth="1"/>
    <col min="1796" max="1796" width="13.5703125" style="262" customWidth="1"/>
    <col min="1797" max="1797" width="18.7109375" style="262" customWidth="1"/>
    <col min="1798" max="1798" width="16.7109375" style="262" customWidth="1"/>
    <col min="1799" max="1799" width="11" style="262" customWidth="1"/>
    <col min="1800" max="2049" width="9.140625" style="262"/>
    <col min="2050" max="2050" width="33.140625" style="262" customWidth="1"/>
    <col min="2051" max="2051" width="32" style="262" customWidth="1"/>
    <col min="2052" max="2052" width="13.5703125" style="262" customWidth="1"/>
    <col min="2053" max="2053" width="18.7109375" style="262" customWidth="1"/>
    <col min="2054" max="2054" width="16.7109375" style="262" customWidth="1"/>
    <col min="2055" max="2055" width="11" style="262" customWidth="1"/>
    <col min="2056" max="2305" width="9.140625" style="262"/>
    <col min="2306" max="2306" width="33.140625" style="262" customWidth="1"/>
    <col min="2307" max="2307" width="32" style="262" customWidth="1"/>
    <col min="2308" max="2308" width="13.5703125" style="262" customWidth="1"/>
    <col min="2309" max="2309" width="18.7109375" style="262" customWidth="1"/>
    <col min="2310" max="2310" width="16.7109375" style="262" customWidth="1"/>
    <col min="2311" max="2311" width="11" style="262" customWidth="1"/>
    <col min="2312" max="2561" width="9.140625" style="262"/>
    <col min="2562" max="2562" width="33.140625" style="262" customWidth="1"/>
    <col min="2563" max="2563" width="32" style="262" customWidth="1"/>
    <col min="2564" max="2564" width="13.5703125" style="262" customWidth="1"/>
    <col min="2565" max="2565" width="18.7109375" style="262" customWidth="1"/>
    <col min="2566" max="2566" width="16.7109375" style="262" customWidth="1"/>
    <col min="2567" max="2567" width="11" style="262" customWidth="1"/>
    <col min="2568" max="2817" width="9.140625" style="262"/>
    <col min="2818" max="2818" width="33.140625" style="262" customWidth="1"/>
    <col min="2819" max="2819" width="32" style="262" customWidth="1"/>
    <col min="2820" max="2820" width="13.5703125" style="262" customWidth="1"/>
    <col min="2821" max="2821" width="18.7109375" style="262" customWidth="1"/>
    <col min="2822" max="2822" width="16.7109375" style="262" customWidth="1"/>
    <col min="2823" max="2823" width="11" style="262" customWidth="1"/>
    <col min="2824" max="3073" width="9.140625" style="262"/>
    <col min="3074" max="3074" width="33.140625" style="262" customWidth="1"/>
    <col min="3075" max="3075" width="32" style="262" customWidth="1"/>
    <col min="3076" max="3076" width="13.5703125" style="262" customWidth="1"/>
    <col min="3077" max="3077" width="18.7109375" style="262" customWidth="1"/>
    <col min="3078" max="3078" width="16.7109375" style="262" customWidth="1"/>
    <col min="3079" max="3079" width="11" style="262" customWidth="1"/>
    <col min="3080" max="3329" width="9.140625" style="262"/>
    <col min="3330" max="3330" width="33.140625" style="262" customWidth="1"/>
    <col min="3331" max="3331" width="32" style="262" customWidth="1"/>
    <col min="3332" max="3332" width="13.5703125" style="262" customWidth="1"/>
    <col min="3333" max="3333" width="18.7109375" style="262" customWidth="1"/>
    <col min="3334" max="3334" width="16.7109375" style="262" customWidth="1"/>
    <col min="3335" max="3335" width="11" style="262" customWidth="1"/>
    <col min="3336" max="3585" width="9.140625" style="262"/>
    <col min="3586" max="3586" width="33.140625" style="262" customWidth="1"/>
    <col min="3587" max="3587" width="32" style="262" customWidth="1"/>
    <col min="3588" max="3588" width="13.5703125" style="262" customWidth="1"/>
    <col min="3589" max="3589" width="18.7109375" style="262" customWidth="1"/>
    <col min="3590" max="3590" width="16.7109375" style="262" customWidth="1"/>
    <col min="3591" max="3591" width="11" style="262" customWidth="1"/>
    <col min="3592" max="3841" width="9.140625" style="262"/>
    <col min="3842" max="3842" width="33.140625" style="262" customWidth="1"/>
    <col min="3843" max="3843" width="32" style="262" customWidth="1"/>
    <col min="3844" max="3844" width="13.5703125" style="262" customWidth="1"/>
    <col min="3845" max="3845" width="18.7109375" style="262" customWidth="1"/>
    <col min="3846" max="3846" width="16.7109375" style="262" customWidth="1"/>
    <col min="3847" max="3847" width="11" style="262" customWidth="1"/>
    <col min="3848" max="4097" width="9.140625" style="262"/>
    <col min="4098" max="4098" width="33.140625" style="262" customWidth="1"/>
    <col min="4099" max="4099" width="32" style="262" customWidth="1"/>
    <col min="4100" max="4100" width="13.5703125" style="262" customWidth="1"/>
    <col min="4101" max="4101" width="18.7109375" style="262" customWidth="1"/>
    <col min="4102" max="4102" width="16.7109375" style="262" customWidth="1"/>
    <col min="4103" max="4103" width="11" style="262" customWidth="1"/>
    <col min="4104" max="4353" width="9.140625" style="262"/>
    <col min="4354" max="4354" width="33.140625" style="262" customWidth="1"/>
    <col min="4355" max="4355" width="32" style="262" customWidth="1"/>
    <col min="4356" max="4356" width="13.5703125" style="262" customWidth="1"/>
    <col min="4357" max="4357" width="18.7109375" style="262" customWidth="1"/>
    <col min="4358" max="4358" width="16.7109375" style="262" customWidth="1"/>
    <col min="4359" max="4359" width="11" style="262" customWidth="1"/>
    <col min="4360" max="4609" width="9.140625" style="262"/>
    <col min="4610" max="4610" width="33.140625" style="262" customWidth="1"/>
    <col min="4611" max="4611" width="32" style="262" customWidth="1"/>
    <col min="4612" max="4612" width="13.5703125" style="262" customWidth="1"/>
    <col min="4613" max="4613" width="18.7109375" style="262" customWidth="1"/>
    <col min="4614" max="4614" width="16.7109375" style="262" customWidth="1"/>
    <col min="4615" max="4615" width="11" style="262" customWidth="1"/>
    <col min="4616" max="4865" width="9.140625" style="262"/>
    <col min="4866" max="4866" width="33.140625" style="262" customWidth="1"/>
    <col min="4867" max="4867" width="32" style="262" customWidth="1"/>
    <col min="4868" max="4868" width="13.5703125" style="262" customWidth="1"/>
    <col min="4869" max="4869" width="18.7109375" style="262" customWidth="1"/>
    <col min="4870" max="4870" width="16.7109375" style="262" customWidth="1"/>
    <col min="4871" max="4871" width="11" style="262" customWidth="1"/>
    <col min="4872" max="5121" width="9.140625" style="262"/>
    <col min="5122" max="5122" width="33.140625" style="262" customWidth="1"/>
    <col min="5123" max="5123" width="32" style="262" customWidth="1"/>
    <col min="5124" max="5124" width="13.5703125" style="262" customWidth="1"/>
    <col min="5125" max="5125" width="18.7109375" style="262" customWidth="1"/>
    <col min="5126" max="5126" width="16.7109375" style="262" customWidth="1"/>
    <col min="5127" max="5127" width="11" style="262" customWidth="1"/>
    <col min="5128" max="5377" width="9.140625" style="262"/>
    <col min="5378" max="5378" width="33.140625" style="262" customWidth="1"/>
    <col min="5379" max="5379" width="32" style="262" customWidth="1"/>
    <col min="5380" max="5380" width="13.5703125" style="262" customWidth="1"/>
    <col min="5381" max="5381" width="18.7109375" style="262" customWidth="1"/>
    <col min="5382" max="5382" width="16.7109375" style="262" customWidth="1"/>
    <col min="5383" max="5383" width="11" style="262" customWidth="1"/>
    <col min="5384" max="5633" width="9.140625" style="262"/>
    <col min="5634" max="5634" width="33.140625" style="262" customWidth="1"/>
    <col min="5635" max="5635" width="32" style="262" customWidth="1"/>
    <col min="5636" max="5636" width="13.5703125" style="262" customWidth="1"/>
    <col min="5637" max="5637" width="18.7109375" style="262" customWidth="1"/>
    <col min="5638" max="5638" width="16.7109375" style="262" customWidth="1"/>
    <col min="5639" max="5639" width="11" style="262" customWidth="1"/>
    <col min="5640" max="5889" width="9.140625" style="262"/>
    <col min="5890" max="5890" width="33.140625" style="262" customWidth="1"/>
    <col min="5891" max="5891" width="32" style="262" customWidth="1"/>
    <col min="5892" max="5892" width="13.5703125" style="262" customWidth="1"/>
    <col min="5893" max="5893" width="18.7109375" style="262" customWidth="1"/>
    <col min="5894" max="5894" width="16.7109375" style="262" customWidth="1"/>
    <col min="5895" max="5895" width="11" style="262" customWidth="1"/>
    <col min="5896" max="6145" width="9.140625" style="262"/>
    <col min="6146" max="6146" width="33.140625" style="262" customWidth="1"/>
    <col min="6147" max="6147" width="32" style="262" customWidth="1"/>
    <col min="6148" max="6148" width="13.5703125" style="262" customWidth="1"/>
    <col min="6149" max="6149" width="18.7109375" style="262" customWidth="1"/>
    <col min="6150" max="6150" width="16.7109375" style="262" customWidth="1"/>
    <col min="6151" max="6151" width="11" style="262" customWidth="1"/>
    <col min="6152" max="6401" width="9.140625" style="262"/>
    <col min="6402" max="6402" width="33.140625" style="262" customWidth="1"/>
    <col min="6403" max="6403" width="32" style="262" customWidth="1"/>
    <col min="6404" max="6404" width="13.5703125" style="262" customWidth="1"/>
    <col min="6405" max="6405" width="18.7109375" style="262" customWidth="1"/>
    <col min="6406" max="6406" width="16.7109375" style="262" customWidth="1"/>
    <col min="6407" max="6407" width="11" style="262" customWidth="1"/>
    <col min="6408" max="6657" width="9.140625" style="262"/>
    <col min="6658" max="6658" width="33.140625" style="262" customWidth="1"/>
    <col min="6659" max="6659" width="32" style="262" customWidth="1"/>
    <col min="6660" max="6660" width="13.5703125" style="262" customWidth="1"/>
    <col min="6661" max="6661" width="18.7109375" style="262" customWidth="1"/>
    <col min="6662" max="6662" width="16.7109375" style="262" customWidth="1"/>
    <col min="6663" max="6663" width="11" style="262" customWidth="1"/>
    <col min="6664" max="6913" width="9.140625" style="262"/>
    <col min="6914" max="6914" width="33.140625" style="262" customWidth="1"/>
    <col min="6915" max="6915" width="32" style="262" customWidth="1"/>
    <col min="6916" max="6916" width="13.5703125" style="262" customWidth="1"/>
    <col min="6917" max="6917" width="18.7109375" style="262" customWidth="1"/>
    <col min="6918" max="6918" width="16.7109375" style="262" customWidth="1"/>
    <col min="6919" max="6919" width="11" style="262" customWidth="1"/>
    <col min="6920" max="7169" width="9.140625" style="262"/>
    <col min="7170" max="7170" width="33.140625" style="262" customWidth="1"/>
    <col min="7171" max="7171" width="32" style="262" customWidth="1"/>
    <col min="7172" max="7172" width="13.5703125" style="262" customWidth="1"/>
    <col min="7173" max="7173" width="18.7109375" style="262" customWidth="1"/>
    <col min="7174" max="7174" width="16.7109375" style="262" customWidth="1"/>
    <col min="7175" max="7175" width="11" style="262" customWidth="1"/>
    <col min="7176" max="7425" width="9.140625" style="262"/>
    <col min="7426" max="7426" width="33.140625" style="262" customWidth="1"/>
    <col min="7427" max="7427" width="32" style="262" customWidth="1"/>
    <col min="7428" max="7428" width="13.5703125" style="262" customWidth="1"/>
    <col min="7429" max="7429" width="18.7109375" style="262" customWidth="1"/>
    <col min="7430" max="7430" width="16.7109375" style="262" customWidth="1"/>
    <col min="7431" max="7431" width="11" style="262" customWidth="1"/>
    <col min="7432" max="7681" width="9.140625" style="262"/>
    <col min="7682" max="7682" width="33.140625" style="262" customWidth="1"/>
    <col min="7683" max="7683" width="32" style="262" customWidth="1"/>
    <col min="7684" max="7684" width="13.5703125" style="262" customWidth="1"/>
    <col min="7685" max="7685" width="18.7109375" style="262" customWidth="1"/>
    <col min="7686" max="7686" width="16.7109375" style="262" customWidth="1"/>
    <col min="7687" max="7687" width="11" style="262" customWidth="1"/>
    <col min="7688" max="7937" width="9.140625" style="262"/>
    <col min="7938" max="7938" width="33.140625" style="262" customWidth="1"/>
    <col min="7939" max="7939" width="32" style="262" customWidth="1"/>
    <col min="7940" max="7940" width="13.5703125" style="262" customWidth="1"/>
    <col min="7941" max="7941" width="18.7109375" style="262" customWidth="1"/>
    <col min="7942" max="7942" width="16.7109375" style="262" customWidth="1"/>
    <col min="7943" max="7943" width="11" style="262" customWidth="1"/>
    <col min="7944" max="8193" width="9.140625" style="262"/>
    <col min="8194" max="8194" width="33.140625" style="262" customWidth="1"/>
    <col min="8195" max="8195" width="32" style="262" customWidth="1"/>
    <col min="8196" max="8196" width="13.5703125" style="262" customWidth="1"/>
    <col min="8197" max="8197" width="18.7109375" style="262" customWidth="1"/>
    <col min="8198" max="8198" width="16.7109375" style="262" customWidth="1"/>
    <col min="8199" max="8199" width="11" style="262" customWidth="1"/>
    <col min="8200" max="8449" width="9.140625" style="262"/>
    <col min="8450" max="8450" width="33.140625" style="262" customWidth="1"/>
    <col min="8451" max="8451" width="32" style="262" customWidth="1"/>
    <col min="8452" max="8452" width="13.5703125" style="262" customWidth="1"/>
    <col min="8453" max="8453" width="18.7109375" style="262" customWidth="1"/>
    <col min="8454" max="8454" width="16.7109375" style="262" customWidth="1"/>
    <col min="8455" max="8455" width="11" style="262" customWidth="1"/>
    <col min="8456" max="8705" width="9.140625" style="262"/>
    <col min="8706" max="8706" width="33.140625" style="262" customWidth="1"/>
    <col min="8707" max="8707" width="32" style="262" customWidth="1"/>
    <col min="8708" max="8708" width="13.5703125" style="262" customWidth="1"/>
    <col min="8709" max="8709" width="18.7109375" style="262" customWidth="1"/>
    <col min="8710" max="8710" width="16.7109375" style="262" customWidth="1"/>
    <col min="8711" max="8711" width="11" style="262" customWidth="1"/>
    <col min="8712" max="8961" width="9.140625" style="262"/>
    <col min="8962" max="8962" width="33.140625" style="262" customWidth="1"/>
    <col min="8963" max="8963" width="32" style="262" customWidth="1"/>
    <col min="8964" max="8964" width="13.5703125" style="262" customWidth="1"/>
    <col min="8965" max="8965" width="18.7109375" style="262" customWidth="1"/>
    <col min="8966" max="8966" width="16.7109375" style="262" customWidth="1"/>
    <col min="8967" max="8967" width="11" style="262" customWidth="1"/>
    <col min="8968" max="9217" width="9.140625" style="262"/>
    <col min="9218" max="9218" width="33.140625" style="262" customWidth="1"/>
    <col min="9219" max="9219" width="32" style="262" customWidth="1"/>
    <col min="9220" max="9220" width="13.5703125" style="262" customWidth="1"/>
    <col min="9221" max="9221" width="18.7109375" style="262" customWidth="1"/>
    <col min="9222" max="9222" width="16.7109375" style="262" customWidth="1"/>
    <col min="9223" max="9223" width="11" style="262" customWidth="1"/>
    <col min="9224" max="9473" width="9.140625" style="262"/>
    <col min="9474" max="9474" width="33.140625" style="262" customWidth="1"/>
    <col min="9475" max="9475" width="32" style="262" customWidth="1"/>
    <col min="9476" max="9476" width="13.5703125" style="262" customWidth="1"/>
    <col min="9477" max="9477" width="18.7109375" style="262" customWidth="1"/>
    <col min="9478" max="9478" width="16.7109375" style="262" customWidth="1"/>
    <col min="9479" max="9479" width="11" style="262" customWidth="1"/>
    <col min="9480" max="9729" width="9.140625" style="262"/>
    <col min="9730" max="9730" width="33.140625" style="262" customWidth="1"/>
    <col min="9731" max="9731" width="32" style="262" customWidth="1"/>
    <col min="9732" max="9732" width="13.5703125" style="262" customWidth="1"/>
    <col min="9733" max="9733" width="18.7109375" style="262" customWidth="1"/>
    <col min="9734" max="9734" width="16.7109375" style="262" customWidth="1"/>
    <col min="9735" max="9735" width="11" style="262" customWidth="1"/>
    <col min="9736" max="9985" width="9.140625" style="262"/>
    <col min="9986" max="9986" width="33.140625" style="262" customWidth="1"/>
    <col min="9987" max="9987" width="32" style="262" customWidth="1"/>
    <col min="9988" max="9988" width="13.5703125" style="262" customWidth="1"/>
    <col min="9989" max="9989" width="18.7109375" style="262" customWidth="1"/>
    <col min="9990" max="9990" width="16.7109375" style="262" customWidth="1"/>
    <col min="9991" max="9991" width="11" style="262" customWidth="1"/>
    <col min="9992" max="10241" width="9.140625" style="262"/>
    <col min="10242" max="10242" width="33.140625" style="262" customWidth="1"/>
    <col min="10243" max="10243" width="32" style="262" customWidth="1"/>
    <col min="10244" max="10244" width="13.5703125" style="262" customWidth="1"/>
    <col min="10245" max="10245" width="18.7109375" style="262" customWidth="1"/>
    <col min="10246" max="10246" width="16.7109375" style="262" customWidth="1"/>
    <col min="10247" max="10247" width="11" style="262" customWidth="1"/>
    <col min="10248" max="10497" width="9.140625" style="262"/>
    <col min="10498" max="10498" width="33.140625" style="262" customWidth="1"/>
    <col min="10499" max="10499" width="32" style="262" customWidth="1"/>
    <col min="10500" max="10500" width="13.5703125" style="262" customWidth="1"/>
    <col min="10501" max="10501" width="18.7109375" style="262" customWidth="1"/>
    <col min="10502" max="10502" width="16.7109375" style="262" customWidth="1"/>
    <col min="10503" max="10503" width="11" style="262" customWidth="1"/>
    <col min="10504" max="10753" width="9.140625" style="262"/>
    <col min="10754" max="10754" width="33.140625" style="262" customWidth="1"/>
    <col min="10755" max="10755" width="32" style="262" customWidth="1"/>
    <col min="10756" max="10756" width="13.5703125" style="262" customWidth="1"/>
    <col min="10757" max="10757" width="18.7109375" style="262" customWidth="1"/>
    <col min="10758" max="10758" width="16.7109375" style="262" customWidth="1"/>
    <col min="10759" max="10759" width="11" style="262" customWidth="1"/>
    <col min="10760" max="11009" width="9.140625" style="262"/>
    <col min="11010" max="11010" width="33.140625" style="262" customWidth="1"/>
    <col min="11011" max="11011" width="32" style="262" customWidth="1"/>
    <col min="11012" max="11012" width="13.5703125" style="262" customWidth="1"/>
    <col min="11013" max="11013" width="18.7109375" style="262" customWidth="1"/>
    <col min="11014" max="11014" width="16.7109375" style="262" customWidth="1"/>
    <col min="11015" max="11015" width="11" style="262" customWidth="1"/>
    <col min="11016" max="11265" width="9.140625" style="262"/>
    <col min="11266" max="11266" width="33.140625" style="262" customWidth="1"/>
    <col min="11267" max="11267" width="32" style="262" customWidth="1"/>
    <col min="11268" max="11268" width="13.5703125" style="262" customWidth="1"/>
    <col min="11269" max="11269" width="18.7109375" style="262" customWidth="1"/>
    <col min="11270" max="11270" width="16.7109375" style="262" customWidth="1"/>
    <col min="11271" max="11271" width="11" style="262" customWidth="1"/>
    <col min="11272" max="11521" width="9.140625" style="262"/>
    <col min="11522" max="11522" width="33.140625" style="262" customWidth="1"/>
    <col min="11523" max="11523" width="32" style="262" customWidth="1"/>
    <col min="11524" max="11524" width="13.5703125" style="262" customWidth="1"/>
    <col min="11525" max="11525" width="18.7109375" style="262" customWidth="1"/>
    <col min="11526" max="11526" width="16.7109375" style="262" customWidth="1"/>
    <col min="11527" max="11527" width="11" style="262" customWidth="1"/>
    <col min="11528" max="11777" width="9.140625" style="262"/>
    <col min="11778" max="11778" width="33.140625" style="262" customWidth="1"/>
    <col min="11779" max="11779" width="32" style="262" customWidth="1"/>
    <col min="11780" max="11780" width="13.5703125" style="262" customWidth="1"/>
    <col min="11781" max="11781" width="18.7109375" style="262" customWidth="1"/>
    <col min="11782" max="11782" width="16.7109375" style="262" customWidth="1"/>
    <col min="11783" max="11783" width="11" style="262" customWidth="1"/>
    <col min="11784" max="12033" width="9.140625" style="262"/>
    <col min="12034" max="12034" width="33.140625" style="262" customWidth="1"/>
    <col min="12035" max="12035" width="32" style="262" customWidth="1"/>
    <col min="12036" max="12036" width="13.5703125" style="262" customWidth="1"/>
    <col min="12037" max="12037" width="18.7109375" style="262" customWidth="1"/>
    <col min="12038" max="12038" width="16.7109375" style="262" customWidth="1"/>
    <col min="12039" max="12039" width="11" style="262" customWidth="1"/>
    <col min="12040" max="12289" width="9.140625" style="262"/>
    <col min="12290" max="12290" width="33.140625" style="262" customWidth="1"/>
    <col min="12291" max="12291" width="32" style="262" customWidth="1"/>
    <col min="12292" max="12292" width="13.5703125" style="262" customWidth="1"/>
    <col min="12293" max="12293" width="18.7109375" style="262" customWidth="1"/>
    <col min="12294" max="12294" width="16.7109375" style="262" customWidth="1"/>
    <col min="12295" max="12295" width="11" style="262" customWidth="1"/>
    <col min="12296" max="12545" width="9.140625" style="262"/>
    <col min="12546" max="12546" width="33.140625" style="262" customWidth="1"/>
    <col min="12547" max="12547" width="32" style="262" customWidth="1"/>
    <col min="12548" max="12548" width="13.5703125" style="262" customWidth="1"/>
    <col min="12549" max="12549" width="18.7109375" style="262" customWidth="1"/>
    <col min="12550" max="12550" width="16.7109375" style="262" customWidth="1"/>
    <col min="12551" max="12551" width="11" style="262" customWidth="1"/>
    <col min="12552" max="12801" width="9.140625" style="262"/>
    <col min="12802" max="12802" width="33.140625" style="262" customWidth="1"/>
    <col min="12803" max="12803" width="32" style="262" customWidth="1"/>
    <col min="12804" max="12804" width="13.5703125" style="262" customWidth="1"/>
    <col min="12805" max="12805" width="18.7109375" style="262" customWidth="1"/>
    <col min="12806" max="12806" width="16.7109375" style="262" customWidth="1"/>
    <col min="12807" max="12807" width="11" style="262" customWidth="1"/>
    <col min="12808" max="13057" width="9.140625" style="262"/>
    <col min="13058" max="13058" width="33.140625" style="262" customWidth="1"/>
    <col min="13059" max="13059" width="32" style="262" customWidth="1"/>
    <col min="13060" max="13060" width="13.5703125" style="262" customWidth="1"/>
    <col min="13061" max="13061" width="18.7109375" style="262" customWidth="1"/>
    <col min="13062" max="13062" width="16.7109375" style="262" customWidth="1"/>
    <col min="13063" max="13063" width="11" style="262" customWidth="1"/>
    <col min="13064" max="13313" width="9.140625" style="262"/>
    <col min="13314" max="13314" width="33.140625" style="262" customWidth="1"/>
    <col min="13315" max="13315" width="32" style="262" customWidth="1"/>
    <col min="13316" max="13316" width="13.5703125" style="262" customWidth="1"/>
    <col min="13317" max="13317" width="18.7109375" style="262" customWidth="1"/>
    <col min="13318" max="13318" width="16.7109375" style="262" customWidth="1"/>
    <col min="13319" max="13319" width="11" style="262" customWidth="1"/>
    <col min="13320" max="13569" width="9.140625" style="262"/>
    <col min="13570" max="13570" width="33.140625" style="262" customWidth="1"/>
    <col min="13571" max="13571" width="32" style="262" customWidth="1"/>
    <col min="13572" max="13572" width="13.5703125" style="262" customWidth="1"/>
    <col min="13573" max="13573" width="18.7109375" style="262" customWidth="1"/>
    <col min="13574" max="13574" width="16.7109375" style="262" customWidth="1"/>
    <col min="13575" max="13575" width="11" style="262" customWidth="1"/>
    <col min="13576" max="13825" width="9.140625" style="262"/>
    <col min="13826" max="13826" width="33.140625" style="262" customWidth="1"/>
    <col min="13827" max="13827" width="32" style="262" customWidth="1"/>
    <col min="13828" max="13828" width="13.5703125" style="262" customWidth="1"/>
    <col min="13829" max="13829" width="18.7109375" style="262" customWidth="1"/>
    <col min="13830" max="13830" width="16.7109375" style="262" customWidth="1"/>
    <col min="13831" max="13831" width="11" style="262" customWidth="1"/>
    <col min="13832" max="14081" width="9.140625" style="262"/>
    <col min="14082" max="14082" width="33.140625" style="262" customWidth="1"/>
    <col min="14083" max="14083" width="32" style="262" customWidth="1"/>
    <col min="14084" max="14084" width="13.5703125" style="262" customWidth="1"/>
    <col min="14085" max="14085" width="18.7109375" style="262" customWidth="1"/>
    <col min="14086" max="14086" width="16.7109375" style="262" customWidth="1"/>
    <col min="14087" max="14087" width="11" style="262" customWidth="1"/>
    <col min="14088" max="14337" width="9.140625" style="262"/>
    <col min="14338" max="14338" width="33.140625" style="262" customWidth="1"/>
    <col min="14339" max="14339" width="32" style="262" customWidth="1"/>
    <col min="14340" max="14340" width="13.5703125" style="262" customWidth="1"/>
    <col min="14341" max="14341" width="18.7109375" style="262" customWidth="1"/>
    <col min="14342" max="14342" width="16.7109375" style="262" customWidth="1"/>
    <col min="14343" max="14343" width="11" style="262" customWidth="1"/>
    <col min="14344" max="14593" width="9.140625" style="262"/>
    <col min="14594" max="14594" width="33.140625" style="262" customWidth="1"/>
    <col min="14595" max="14595" width="32" style="262" customWidth="1"/>
    <col min="14596" max="14596" width="13.5703125" style="262" customWidth="1"/>
    <col min="14597" max="14597" width="18.7109375" style="262" customWidth="1"/>
    <col min="14598" max="14598" width="16.7109375" style="262" customWidth="1"/>
    <col min="14599" max="14599" width="11" style="262" customWidth="1"/>
    <col min="14600" max="14849" width="9.140625" style="262"/>
    <col min="14850" max="14850" width="33.140625" style="262" customWidth="1"/>
    <col min="14851" max="14851" width="32" style="262" customWidth="1"/>
    <col min="14852" max="14852" width="13.5703125" style="262" customWidth="1"/>
    <col min="14853" max="14853" width="18.7109375" style="262" customWidth="1"/>
    <col min="14854" max="14854" width="16.7109375" style="262" customWidth="1"/>
    <col min="14855" max="14855" width="11" style="262" customWidth="1"/>
    <col min="14856" max="15105" width="9.140625" style="262"/>
    <col min="15106" max="15106" width="33.140625" style="262" customWidth="1"/>
    <col min="15107" max="15107" width="32" style="262" customWidth="1"/>
    <col min="15108" max="15108" width="13.5703125" style="262" customWidth="1"/>
    <col min="15109" max="15109" width="18.7109375" style="262" customWidth="1"/>
    <col min="15110" max="15110" width="16.7109375" style="262" customWidth="1"/>
    <col min="15111" max="15111" width="11" style="262" customWidth="1"/>
    <col min="15112" max="15361" width="9.140625" style="262"/>
    <col min="15362" max="15362" width="33.140625" style="262" customWidth="1"/>
    <col min="15363" max="15363" width="32" style="262" customWidth="1"/>
    <col min="15364" max="15364" width="13.5703125" style="262" customWidth="1"/>
    <col min="15365" max="15365" width="18.7109375" style="262" customWidth="1"/>
    <col min="15366" max="15366" width="16.7109375" style="262" customWidth="1"/>
    <col min="15367" max="15367" width="11" style="262" customWidth="1"/>
    <col min="15368" max="15617" width="9.140625" style="262"/>
    <col min="15618" max="15618" width="33.140625" style="262" customWidth="1"/>
    <col min="15619" max="15619" width="32" style="262" customWidth="1"/>
    <col min="15620" max="15620" width="13.5703125" style="262" customWidth="1"/>
    <col min="15621" max="15621" width="18.7109375" style="262" customWidth="1"/>
    <col min="15622" max="15622" width="16.7109375" style="262" customWidth="1"/>
    <col min="15623" max="15623" width="11" style="262" customWidth="1"/>
    <col min="15624" max="15873" width="9.140625" style="262"/>
    <col min="15874" max="15874" width="33.140625" style="262" customWidth="1"/>
    <col min="15875" max="15875" width="32" style="262" customWidth="1"/>
    <col min="15876" max="15876" width="13.5703125" style="262" customWidth="1"/>
    <col min="15877" max="15877" width="18.7109375" style="262" customWidth="1"/>
    <col min="15878" max="15878" width="16.7109375" style="262" customWidth="1"/>
    <col min="15879" max="15879" width="11" style="262" customWidth="1"/>
    <col min="15880" max="16129" width="9.140625" style="262"/>
    <col min="16130" max="16130" width="33.140625" style="262" customWidth="1"/>
    <col min="16131" max="16131" width="32" style="262" customWidth="1"/>
    <col min="16132" max="16132" width="13.5703125" style="262" customWidth="1"/>
    <col min="16133" max="16133" width="18.7109375" style="262" customWidth="1"/>
    <col min="16134" max="16134" width="16.7109375" style="262" customWidth="1"/>
    <col min="16135" max="16135" width="11" style="262" customWidth="1"/>
    <col min="16136" max="16384" width="9.140625" style="262"/>
  </cols>
  <sheetData>
    <row r="1" spans="1:8" s="256" customFormat="1" ht="13.5" customHeight="1" x14ac:dyDescent="0.3">
      <c r="A1" s="478"/>
      <c r="B1" s="478"/>
      <c r="C1" s="478"/>
      <c r="D1" s="478"/>
      <c r="E1" s="478"/>
      <c r="F1" s="478"/>
      <c r="G1" s="478"/>
      <c r="H1" s="478"/>
    </row>
    <row r="2" spans="1:8" s="256" customFormat="1" ht="14.25" customHeight="1" x14ac:dyDescent="0.3">
      <c r="A2" s="257" t="s">
        <v>279</v>
      </c>
      <c r="B2" s="258"/>
      <c r="C2" s="257"/>
      <c r="D2" s="258"/>
      <c r="E2" s="258"/>
      <c r="F2" s="258"/>
      <c r="G2" s="258"/>
      <c r="H2" s="258"/>
    </row>
    <row r="3" spans="1:8" ht="14.25" customHeight="1" x14ac:dyDescent="0.2">
      <c r="A3" s="259" t="s">
        <v>280</v>
      </c>
      <c r="B3" s="260"/>
      <c r="C3" s="261"/>
      <c r="D3" s="261"/>
      <c r="E3" s="261"/>
      <c r="F3" s="259"/>
    </row>
    <row r="4" spans="1:8" ht="14.1" customHeight="1" x14ac:dyDescent="0.2">
      <c r="A4" s="259" t="s">
        <v>281</v>
      </c>
      <c r="B4" s="260"/>
      <c r="C4" s="263"/>
      <c r="D4" s="261"/>
      <c r="E4" s="261"/>
      <c r="F4" s="264"/>
    </row>
    <row r="5" spans="1:8" ht="14.1" customHeight="1" x14ac:dyDescent="0.25">
      <c r="A5" s="259" t="s">
        <v>282</v>
      </c>
      <c r="B5" s="265"/>
      <c r="C5" s="263"/>
    </row>
    <row r="6" spans="1:8" ht="14.1" customHeight="1" x14ac:dyDescent="0.2">
      <c r="A6" s="266" t="s">
        <v>283</v>
      </c>
      <c r="B6" s="267"/>
      <c r="C6" s="268"/>
    </row>
    <row r="7" spans="1:8" ht="14.1" customHeight="1" x14ac:dyDescent="0.2">
      <c r="A7" s="259"/>
      <c r="C7" s="269"/>
      <c r="D7" s="260"/>
      <c r="E7" s="260"/>
      <c r="F7" s="261"/>
      <c r="G7" s="260"/>
      <c r="H7" s="260"/>
    </row>
    <row r="8" spans="1:8" x14ac:dyDescent="0.2">
      <c r="A8" s="259" t="s">
        <v>284</v>
      </c>
      <c r="H8" s="259"/>
    </row>
    <row r="9" spans="1:8" ht="13.5" thickBot="1" x14ac:dyDescent="0.25">
      <c r="A9" s="270" t="s">
        <v>272</v>
      </c>
      <c r="B9" s="271" t="s">
        <v>273</v>
      </c>
      <c r="C9" s="271" t="s">
        <v>274</v>
      </c>
      <c r="D9" s="271" t="s">
        <v>275</v>
      </c>
      <c r="E9" s="272" t="s">
        <v>276</v>
      </c>
      <c r="F9" s="273" t="s">
        <v>46</v>
      </c>
      <c r="H9" s="259"/>
    </row>
    <row r="10" spans="1:8" x14ac:dyDescent="0.2">
      <c r="A10" s="274">
        <v>1</v>
      </c>
      <c r="B10" s="275" t="s">
        <v>44</v>
      </c>
      <c r="C10" s="276" t="s">
        <v>277</v>
      </c>
      <c r="D10" s="277" t="s">
        <v>278</v>
      </c>
      <c r="E10" s="277" t="s">
        <v>278</v>
      </c>
      <c r="F10" s="278" t="s">
        <v>1</v>
      </c>
      <c r="H10" s="259"/>
    </row>
    <row r="11" spans="1:8" x14ac:dyDescent="0.2">
      <c r="A11" s="276">
        <v>2</v>
      </c>
      <c r="B11" s="275" t="s">
        <v>189</v>
      </c>
      <c r="C11" s="276" t="s">
        <v>277</v>
      </c>
      <c r="D11" s="277" t="s">
        <v>278</v>
      </c>
      <c r="E11" s="277" t="s">
        <v>278</v>
      </c>
      <c r="F11" s="278" t="s">
        <v>225</v>
      </c>
      <c r="H11" s="259"/>
    </row>
    <row r="12" spans="1:8" x14ac:dyDescent="0.2">
      <c r="A12" s="276">
        <v>3</v>
      </c>
      <c r="B12" s="279" t="s">
        <v>285</v>
      </c>
      <c r="C12" s="276" t="s">
        <v>277</v>
      </c>
      <c r="D12" s="277" t="s">
        <v>278</v>
      </c>
      <c r="E12" s="277" t="s">
        <v>278</v>
      </c>
      <c r="F12" s="278" t="s">
        <v>286</v>
      </c>
      <c r="H12" s="263"/>
    </row>
    <row r="13" spans="1:8" x14ac:dyDescent="0.2">
      <c r="A13" s="276">
        <v>4</v>
      </c>
      <c r="B13" s="279" t="s">
        <v>287</v>
      </c>
      <c r="C13" s="276" t="s">
        <v>277</v>
      </c>
      <c r="D13" s="277" t="s">
        <v>278</v>
      </c>
      <c r="E13" s="277" t="s">
        <v>278</v>
      </c>
      <c r="F13" s="278" t="s">
        <v>1</v>
      </c>
    </row>
    <row r="14" spans="1:8" x14ac:dyDescent="0.2">
      <c r="A14" s="276">
        <v>5</v>
      </c>
      <c r="B14" s="275" t="s">
        <v>288</v>
      </c>
      <c r="C14" s="276" t="s">
        <v>277</v>
      </c>
      <c r="D14" s="277" t="s">
        <v>278</v>
      </c>
      <c r="E14" s="277" t="s">
        <v>278</v>
      </c>
      <c r="F14" s="278" t="s">
        <v>1</v>
      </c>
    </row>
    <row r="15" spans="1:8" x14ac:dyDescent="0.2">
      <c r="A15" s="276">
        <v>6</v>
      </c>
      <c r="B15" s="279" t="s">
        <v>289</v>
      </c>
      <c r="C15" s="277" t="s">
        <v>278</v>
      </c>
      <c r="D15" s="277" t="s">
        <v>278</v>
      </c>
      <c r="E15" s="277" t="s">
        <v>278</v>
      </c>
      <c r="F15" s="277" t="s">
        <v>278</v>
      </c>
    </row>
    <row r="16" spans="1:8" x14ac:dyDescent="0.2">
      <c r="A16" s="276">
        <v>7</v>
      </c>
      <c r="B16" s="279" t="s">
        <v>289</v>
      </c>
      <c r="C16" s="277" t="s">
        <v>278</v>
      </c>
      <c r="D16" s="277" t="s">
        <v>278</v>
      </c>
      <c r="E16" s="277" t="s">
        <v>278</v>
      </c>
      <c r="F16" s="277" t="s">
        <v>278</v>
      </c>
      <c r="G16" s="260"/>
    </row>
    <row r="17" spans="1:8" x14ac:dyDescent="0.2">
      <c r="A17" s="276">
        <v>8</v>
      </c>
      <c r="B17" s="279" t="s">
        <v>289</v>
      </c>
      <c r="C17" s="277" t="s">
        <v>278</v>
      </c>
      <c r="D17" s="277" t="s">
        <v>278</v>
      </c>
      <c r="E17" s="277" t="s">
        <v>278</v>
      </c>
      <c r="F17" s="277" t="s">
        <v>278</v>
      </c>
    </row>
    <row r="19" spans="1:8" x14ac:dyDescent="0.2">
      <c r="A19" s="259" t="s">
        <v>290</v>
      </c>
      <c r="F19" s="260"/>
      <c r="G19" s="260"/>
      <c r="H19" s="260"/>
    </row>
    <row r="20" spans="1:8" x14ac:dyDescent="0.2">
      <c r="A20" s="280" t="s">
        <v>291</v>
      </c>
      <c r="B20" s="281" t="s">
        <v>292</v>
      </c>
      <c r="C20" s="479" t="s">
        <v>16</v>
      </c>
      <c r="D20" s="479"/>
      <c r="E20" s="272" t="s">
        <v>234</v>
      </c>
      <c r="F20" s="261"/>
      <c r="G20" s="260"/>
      <c r="H20" s="260"/>
    </row>
    <row r="21" spans="1:8" x14ac:dyDescent="0.2">
      <c r="A21" s="278" t="s">
        <v>293</v>
      </c>
      <c r="B21" s="282" t="s">
        <v>226</v>
      </c>
      <c r="C21" s="283" t="s">
        <v>175</v>
      </c>
      <c r="D21" s="284"/>
      <c r="E21" s="285">
        <v>400</v>
      </c>
      <c r="F21" s="261"/>
      <c r="G21" s="260"/>
      <c r="H21" s="260"/>
    </row>
    <row r="22" spans="1:8" x14ac:dyDescent="0.2">
      <c r="A22" s="278" t="s">
        <v>294</v>
      </c>
      <c r="B22" s="282" t="s">
        <v>295</v>
      </c>
      <c r="C22" s="471" t="s">
        <v>296</v>
      </c>
      <c r="D22" s="471"/>
      <c r="E22" s="285">
        <v>60</v>
      </c>
      <c r="F22" s="261"/>
      <c r="G22" s="260"/>
      <c r="H22" s="260"/>
    </row>
    <row r="23" spans="1:8" x14ac:dyDescent="0.2">
      <c r="A23" s="278" t="s">
        <v>297</v>
      </c>
      <c r="B23" s="282" t="s">
        <v>298</v>
      </c>
      <c r="C23" s="470" t="s">
        <v>299</v>
      </c>
      <c r="D23" s="470"/>
      <c r="E23" s="285">
        <v>60</v>
      </c>
      <c r="F23" s="261"/>
      <c r="G23" s="260"/>
      <c r="H23" s="260"/>
    </row>
    <row r="24" spans="1:8" x14ac:dyDescent="0.2">
      <c r="A24" s="278" t="s">
        <v>300</v>
      </c>
      <c r="B24" s="282" t="s">
        <v>301</v>
      </c>
      <c r="C24" s="470" t="s">
        <v>302</v>
      </c>
      <c r="D24" s="470"/>
      <c r="E24" s="285"/>
      <c r="F24" s="261"/>
      <c r="G24" s="260"/>
      <c r="H24" s="260"/>
    </row>
    <row r="25" spans="1:8" x14ac:dyDescent="0.2">
      <c r="A25" s="278" t="s">
        <v>303</v>
      </c>
      <c r="B25" s="282" t="s">
        <v>304</v>
      </c>
      <c r="C25" s="470" t="s">
        <v>305</v>
      </c>
      <c r="D25" s="470"/>
      <c r="E25" s="285">
        <v>200</v>
      </c>
      <c r="F25" s="261"/>
      <c r="G25" s="260"/>
      <c r="H25" s="260"/>
    </row>
    <row r="26" spans="1:8" x14ac:dyDescent="0.2">
      <c r="A26" s="278" t="s">
        <v>306</v>
      </c>
      <c r="B26" s="282" t="s">
        <v>307</v>
      </c>
      <c r="C26" s="470" t="s">
        <v>308</v>
      </c>
      <c r="D26" s="471"/>
      <c r="E26" s="285">
        <v>100</v>
      </c>
      <c r="F26" s="261"/>
      <c r="G26" s="260"/>
      <c r="H26" s="260"/>
    </row>
    <row r="27" spans="1:8" x14ac:dyDescent="0.2">
      <c r="A27" s="278" t="s">
        <v>309</v>
      </c>
      <c r="B27" s="282" t="s">
        <v>310</v>
      </c>
      <c r="C27" s="283" t="s">
        <v>311</v>
      </c>
      <c r="D27" s="284"/>
      <c r="E27" s="285">
        <v>300</v>
      </c>
      <c r="F27" s="261"/>
      <c r="G27" s="260"/>
      <c r="H27" s="260"/>
    </row>
    <row r="28" spans="1:8" x14ac:dyDescent="0.2">
      <c r="A28" s="278" t="s">
        <v>312</v>
      </c>
      <c r="B28" s="282" t="s">
        <v>313</v>
      </c>
      <c r="C28" s="283" t="s">
        <v>314</v>
      </c>
      <c r="D28" s="284"/>
      <c r="E28" s="285">
        <v>60</v>
      </c>
      <c r="F28" s="261"/>
      <c r="G28" s="260"/>
      <c r="H28" s="260"/>
    </row>
    <row r="29" spans="1:8" x14ac:dyDescent="0.2">
      <c r="A29" s="278" t="s">
        <v>315</v>
      </c>
      <c r="B29" s="286" t="s">
        <v>316</v>
      </c>
      <c r="C29" s="470" t="s">
        <v>317</v>
      </c>
      <c r="D29" s="471"/>
      <c r="E29" s="277">
        <v>60</v>
      </c>
    </row>
    <row r="30" spans="1:8" x14ac:dyDescent="0.2">
      <c r="A30" s="278" t="s">
        <v>318</v>
      </c>
      <c r="B30" s="287" t="s">
        <v>319</v>
      </c>
      <c r="C30" s="470" t="s">
        <v>320</v>
      </c>
      <c r="D30" s="470"/>
      <c r="E30" s="276">
        <v>60</v>
      </c>
      <c r="F30" s="260"/>
      <c r="G30" s="260"/>
      <c r="H30" s="260"/>
    </row>
    <row r="31" spans="1:8" ht="12.75" customHeight="1" x14ac:dyDescent="0.2">
      <c r="A31" s="278" t="s">
        <v>321</v>
      </c>
      <c r="B31" s="287" t="s">
        <v>322</v>
      </c>
      <c r="C31" s="470" t="s">
        <v>323</v>
      </c>
      <c r="D31" s="471"/>
      <c r="E31" s="277">
        <v>400</v>
      </c>
      <c r="F31" s="472"/>
      <c r="G31" s="472"/>
      <c r="H31" s="472"/>
    </row>
    <row r="32" spans="1:8" x14ac:dyDescent="0.2">
      <c r="A32" s="278" t="s">
        <v>324</v>
      </c>
      <c r="B32" s="286" t="s">
        <v>325</v>
      </c>
      <c r="C32" s="470" t="s">
        <v>323</v>
      </c>
      <c r="D32" s="470"/>
      <c r="E32" s="277">
        <v>100</v>
      </c>
      <c r="F32" s="472"/>
      <c r="G32" s="472"/>
      <c r="H32" s="472"/>
    </row>
    <row r="33" spans="1:8" x14ac:dyDescent="0.2">
      <c r="A33" s="278" t="s">
        <v>326</v>
      </c>
      <c r="B33" s="286" t="s">
        <v>327</v>
      </c>
      <c r="C33" s="470" t="s">
        <v>323</v>
      </c>
      <c r="D33" s="470"/>
      <c r="E33" s="279"/>
      <c r="F33" s="288"/>
      <c r="G33" s="288"/>
      <c r="H33" s="288"/>
    </row>
    <row r="34" spans="1:8" ht="12.75" customHeight="1" x14ac:dyDescent="0.2">
      <c r="A34" s="278" t="s">
        <v>328</v>
      </c>
      <c r="B34" s="289" t="s">
        <v>329</v>
      </c>
      <c r="C34" s="471" t="s">
        <v>278</v>
      </c>
      <c r="D34" s="471"/>
      <c r="E34" s="277">
        <v>80</v>
      </c>
      <c r="F34" s="472"/>
      <c r="G34" s="472"/>
      <c r="H34" s="472"/>
    </row>
    <row r="35" spans="1:8" x14ac:dyDescent="0.2">
      <c r="A35" s="278" t="s">
        <v>330</v>
      </c>
      <c r="B35" s="289" t="s">
        <v>331</v>
      </c>
      <c r="C35" s="471" t="s">
        <v>278</v>
      </c>
      <c r="D35" s="471"/>
      <c r="E35" s="277">
        <v>400</v>
      </c>
      <c r="F35" s="472"/>
      <c r="G35" s="472"/>
      <c r="H35" s="472"/>
    </row>
    <row r="36" spans="1:8" x14ac:dyDescent="0.2">
      <c r="A36" s="290"/>
      <c r="B36" s="263"/>
    </row>
    <row r="37" spans="1:8" x14ac:dyDescent="0.2">
      <c r="A37" s="290"/>
      <c r="B37" s="263"/>
    </row>
    <row r="38" spans="1:8" x14ac:dyDescent="0.2">
      <c r="A38" s="290"/>
      <c r="B38" s="263"/>
    </row>
    <row r="39" spans="1:8" x14ac:dyDescent="0.2">
      <c r="A39" s="259"/>
      <c r="B39" s="473"/>
      <c r="C39" s="473"/>
      <c r="D39" s="473"/>
      <c r="E39" s="473"/>
      <c r="F39" s="473"/>
    </row>
    <row r="40" spans="1:8" x14ac:dyDescent="0.2">
      <c r="B40" s="473"/>
      <c r="C40" s="473"/>
      <c r="D40" s="473"/>
      <c r="E40" s="473"/>
      <c r="F40" s="473"/>
    </row>
    <row r="41" spans="1:8" x14ac:dyDescent="0.2">
      <c r="B41" s="473"/>
      <c r="C41" s="473"/>
      <c r="D41" s="473"/>
      <c r="E41" s="473"/>
      <c r="F41" s="473"/>
    </row>
    <row r="42" spans="1:8" x14ac:dyDescent="0.2">
      <c r="F42" s="259"/>
    </row>
    <row r="43" spans="1:8" x14ac:dyDescent="0.2">
      <c r="F43" s="259"/>
    </row>
    <row r="44" spans="1:8" x14ac:dyDescent="0.2">
      <c r="F44" s="259"/>
    </row>
    <row r="45" spans="1:8" x14ac:dyDescent="0.2">
      <c r="F45" s="259"/>
    </row>
    <row r="46" spans="1:8" x14ac:dyDescent="0.2">
      <c r="F46" s="259"/>
    </row>
    <row r="47" spans="1:8" x14ac:dyDescent="0.2">
      <c r="F47" s="263"/>
    </row>
    <row r="48" spans="1:8" x14ac:dyDescent="0.2">
      <c r="F48" s="259"/>
    </row>
    <row r="49" spans="1:6" x14ac:dyDescent="0.2">
      <c r="F49" s="263"/>
    </row>
    <row r="50" spans="1:6" x14ac:dyDescent="0.2">
      <c r="F50" s="259"/>
    </row>
    <row r="52" spans="1:6" x14ac:dyDescent="0.2">
      <c r="F52" s="259"/>
    </row>
    <row r="53" spans="1:6" x14ac:dyDescent="0.2">
      <c r="F53" s="263"/>
    </row>
    <row r="54" spans="1:6" x14ac:dyDescent="0.2">
      <c r="F54" s="259"/>
    </row>
    <row r="56" spans="1:6" x14ac:dyDescent="0.2">
      <c r="F56" s="259"/>
    </row>
    <row r="57" spans="1:6" x14ac:dyDescent="0.2">
      <c r="A57" s="259"/>
    </row>
    <row r="70" spans="1:5" x14ac:dyDescent="0.2">
      <c r="A70" s="259" t="s">
        <v>332</v>
      </c>
    </row>
    <row r="72" spans="1:5" ht="14.25" customHeight="1" x14ac:dyDescent="0.2">
      <c r="A72" s="280" t="s">
        <v>333</v>
      </c>
      <c r="B72" s="474" t="s">
        <v>334</v>
      </c>
      <c r="C72" s="475"/>
      <c r="D72" s="280" t="s">
        <v>335</v>
      </c>
      <c r="E72" s="291"/>
    </row>
    <row r="73" spans="1:5" ht="14.25" customHeight="1" x14ac:dyDescent="0.2">
      <c r="A73" s="292"/>
      <c r="B73" s="476"/>
      <c r="C73" s="477"/>
      <c r="D73" s="276"/>
      <c r="E73" s="260"/>
    </row>
    <row r="74" spans="1:5" ht="14.25" customHeight="1" x14ac:dyDescent="0.2">
      <c r="A74" s="292"/>
      <c r="B74" s="476"/>
      <c r="C74" s="477"/>
      <c r="D74" s="276"/>
      <c r="E74" s="260"/>
    </row>
    <row r="75" spans="1:5" ht="14.25" customHeight="1" x14ac:dyDescent="0.2">
      <c r="A75" s="292"/>
      <c r="B75" s="468"/>
      <c r="C75" s="469"/>
      <c r="D75" s="276"/>
      <c r="E75" s="260"/>
    </row>
    <row r="76" spans="1:5" ht="14.25" customHeight="1" x14ac:dyDescent="0.2">
      <c r="A76" s="292"/>
      <c r="B76" s="468"/>
      <c r="C76" s="469"/>
      <c r="D76" s="293"/>
      <c r="E76" s="260"/>
    </row>
    <row r="77" spans="1:5" ht="14.25" customHeight="1" x14ac:dyDescent="0.2">
      <c r="A77" s="294"/>
      <c r="B77" s="295"/>
      <c r="C77" s="296"/>
      <c r="D77" s="276"/>
      <c r="E77" s="260"/>
    </row>
    <row r="78" spans="1:5" ht="14.25" customHeight="1" x14ac:dyDescent="0.2">
      <c r="A78" s="294"/>
      <c r="B78" s="295"/>
      <c r="C78" s="296"/>
      <c r="D78" s="276"/>
      <c r="E78" s="260"/>
    </row>
    <row r="79" spans="1:5" ht="14.25" customHeight="1" x14ac:dyDescent="0.2">
      <c r="A79" s="294"/>
      <c r="B79" s="295"/>
      <c r="C79" s="296"/>
      <c r="D79" s="276"/>
      <c r="E79" s="260"/>
    </row>
    <row r="80" spans="1:5" ht="14.25" customHeight="1" x14ac:dyDescent="0.2">
      <c r="A80" s="294"/>
      <c r="B80" s="295"/>
      <c r="C80" s="296"/>
      <c r="D80" s="276"/>
      <c r="E80" s="260"/>
    </row>
    <row r="81" spans="1:5" ht="14.25" customHeight="1" x14ac:dyDescent="0.2">
      <c r="A81" s="292"/>
      <c r="B81" s="468"/>
      <c r="C81" s="469"/>
      <c r="D81" s="293"/>
      <c r="E81" s="260"/>
    </row>
    <row r="82" spans="1:5" ht="14.25" customHeight="1" x14ac:dyDescent="0.2">
      <c r="A82" s="292"/>
      <c r="B82" s="468"/>
      <c r="C82" s="469"/>
      <c r="D82" s="276"/>
      <c r="E82" s="260"/>
    </row>
    <row r="83" spans="1:5" ht="14.25" customHeight="1" x14ac:dyDescent="0.2">
      <c r="A83" s="292"/>
      <c r="B83" s="468"/>
      <c r="C83" s="469"/>
      <c r="D83" s="276"/>
      <c r="E83" s="260"/>
    </row>
    <row r="84" spans="1:5" ht="14.25" customHeight="1" x14ac:dyDescent="0.2">
      <c r="A84" s="292"/>
      <c r="B84" s="468"/>
      <c r="C84" s="469"/>
      <c r="D84" s="276"/>
      <c r="E84" s="260"/>
    </row>
    <row r="85" spans="1:5" ht="14.25" customHeight="1" x14ac:dyDescent="0.2">
      <c r="A85" s="294"/>
      <c r="B85" s="295"/>
      <c r="C85" s="296"/>
      <c r="D85" s="276"/>
      <c r="E85" s="260"/>
    </row>
    <row r="86" spans="1:5" ht="14.25" customHeight="1" x14ac:dyDescent="0.2">
      <c r="A86" s="294"/>
      <c r="B86" s="295"/>
      <c r="C86" s="296"/>
      <c r="D86" s="276"/>
      <c r="E86" s="260"/>
    </row>
    <row r="87" spans="1:5" ht="14.25" customHeight="1" x14ac:dyDescent="0.2">
      <c r="A87" s="294"/>
      <c r="B87" s="295"/>
      <c r="C87" s="296"/>
      <c r="D87" s="276"/>
      <c r="E87" s="260"/>
    </row>
    <row r="88" spans="1:5" ht="14.25" customHeight="1" x14ac:dyDescent="0.2">
      <c r="A88" s="294"/>
      <c r="B88" s="295"/>
      <c r="C88" s="296"/>
      <c r="D88" s="276"/>
      <c r="E88" s="260"/>
    </row>
    <row r="89" spans="1:5" ht="14.25" customHeight="1" x14ac:dyDescent="0.2">
      <c r="A89" s="294"/>
      <c r="B89" s="468"/>
      <c r="C89" s="469"/>
      <c r="D89" s="276"/>
      <c r="E89" s="260"/>
    </row>
    <row r="90" spans="1:5" ht="14.25" customHeight="1" x14ac:dyDescent="0.2">
      <c r="A90" s="292"/>
      <c r="B90" s="468"/>
      <c r="C90" s="469"/>
      <c r="D90" s="276"/>
      <c r="E90" s="260"/>
    </row>
    <row r="91" spans="1:5" ht="14.25" customHeight="1" x14ac:dyDescent="0.2">
      <c r="A91" s="292"/>
      <c r="B91" s="468"/>
      <c r="C91" s="469"/>
      <c r="D91" s="276"/>
      <c r="E91" s="260"/>
    </row>
    <row r="92" spans="1:5" ht="14.25" customHeight="1" x14ac:dyDescent="0.2">
      <c r="A92" s="292"/>
      <c r="B92" s="468"/>
      <c r="C92" s="469"/>
      <c r="D92" s="276"/>
      <c r="E92" s="260"/>
    </row>
    <row r="93" spans="1:5" ht="14.25" customHeight="1" x14ac:dyDescent="0.2">
      <c r="A93" s="292"/>
      <c r="B93" s="468"/>
      <c r="C93" s="469"/>
      <c r="D93" s="276"/>
      <c r="E93" s="260"/>
    </row>
    <row r="94" spans="1:5" ht="14.25" customHeight="1" x14ac:dyDescent="0.2">
      <c r="A94" s="292"/>
      <c r="B94" s="468"/>
      <c r="C94" s="469"/>
      <c r="D94" s="276"/>
      <c r="E94" s="260"/>
    </row>
    <row r="96" spans="1:5" x14ac:dyDescent="0.2">
      <c r="A96" s="297" t="s">
        <v>336</v>
      </c>
    </row>
    <row r="97" spans="1:1" x14ac:dyDescent="0.2">
      <c r="A97" s="297" t="s">
        <v>337</v>
      </c>
    </row>
  </sheetData>
  <mergeCells count="32">
    <mergeCell ref="C25:D25"/>
    <mergeCell ref="A1:H1"/>
    <mergeCell ref="C20:D20"/>
    <mergeCell ref="C22:D22"/>
    <mergeCell ref="C23:D23"/>
    <mergeCell ref="C24:D24"/>
    <mergeCell ref="C26:D26"/>
    <mergeCell ref="C29:D29"/>
    <mergeCell ref="C30:D30"/>
    <mergeCell ref="C31:D31"/>
    <mergeCell ref="F31:H32"/>
    <mergeCell ref="C32:D32"/>
    <mergeCell ref="B82:C82"/>
    <mergeCell ref="C33:D33"/>
    <mergeCell ref="C34:D34"/>
    <mergeCell ref="F34:H35"/>
    <mergeCell ref="C35:D35"/>
    <mergeCell ref="B39:F41"/>
    <mergeCell ref="B72:C72"/>
    <mergeCell ref="B73:C73"/>
    <mergeCell ref="B74:C74"/>
    <mergeCell ref="B75:C75"/>
    <mergeCell ref="B76:C76"/>
    <mergeCell ref="B81:C81"/>
    <mergeCell ref="B93:C93"/>
    <mergeCell ref="B94:C94"/>
    <mergeCell ref="B83:C83"/>
    <mergeCell ref="B84:C84"/>
    <mergeCell ref="B89:C89"/>
    <mergeCell ref="B90:C90"/>
    <mergeCell ref="B91:C91"/>
    <mergeCell ref="B92:C92"/>
  </mergeCells>
  <pageMargins left="0.75" right="0.75" top="1" bottom="1" header="0.5" footer="0.5"/>
  <pageSetup scale="56" orientation="portrait" r:id="rId1"/>
  <headerFooter alignWithMargins="0">
    <oddHeader>&amp;C&amp;14P/N: 50-00024
CARTRIDGE TYPE 055
&amp;RDocument No.: 77-000XX
Date Released: 05/XX/2010
Rev: Draft&amp;L&amp;"arial unicode ms,Regular"&amp;8 Theranos Internal Only</oddHeader>
    <oddFooter>&amp;RPage &amp;P of &amp;N&amp;L&amp;"arial unicode ms,Regular"&amp;8 Theranos Internal Only</oddFooter>
    <evenHeader>&amp;L&amp;"arial unicode ms,Regular"&amp;8 Theranos Internal Only&amp;C&amp;14P/N: 50-00024
CARTRIDGE TYPE 055
&amp;RDocument No.: 77-000XX
Date Released: 05/XX/2010
Rev: Draft</evenHeader>
    <evenFooter>&amp;L&amp;"arial unicode ms,Regular"&amp;8 Theranos Internal Only&amp;RPage &amp;P of &amp;N</evenFooter>
    <firstHeader>&amp;L&amp;"arial unicode ms,Regular"&amp;8 Theranos Internal Only&amp;C&amp;14P/N: 50-00024
CARTRIDGE TYPE 055
&amp;RDocument No.: 77-000XX
Date Released: 05/XX/2010
Rev: Draft</firstHeader>
    <firstFooter>&amp;L&amp;"arial unicode ms,Regular"&amp;8 Theranos Internal Only&amp;RPage &amp;P of &amp;N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W71"/>
  <sheetViews>
    <sheetView topLeftCell="A13" zoomScale="80" zoomScaleNormal="80" workbookViewId="0">
      <selection activeCell="N40" sqref="N40"/>
    </sheetView>
  </sheetViews>
  <sheetFormatPr defaultRowHeight="12.75" x14ac:dyDescent="0.2"/>
  <cols>
    <col min="1" max="1" width="12.140625" style="9" customWidth="1"/>
    <col min="2" max="2" width="17.140625" style="9" customWidth="1"/>
    <col min="3" max="3" width="17.85546875" style="136" customWidth="1"/>
    <col min="4" max="4" width="23" style="9" customWidth="1"/>
    <col min="5" max="5" width="16.28515625" style="9" customWidth="1"/>
    <col min="6" max="6" width="15.140625" style="9" customWidth="1"/>
    <col min="7" max="7" width="13.28515625" style="9" customWidth="1"/>
    <col min="8" max="8" width="13.85546875" style="9" customWidth="1"/>
    <col min="9" max="9" width="12.42578125" style="9" customWidth="1"/>
    <col min="10" max="10" width="12.28515625" style="9" customWidth="1"/>
    <col min="11" max="11" width="16.7109375" style="9" customWidth="1"/>
    <col min="12" max="12" width="12.140625" style="9" customWidth="1"/>
    <col min="13" max="13" width="11.140625" style="6" customWidth="1"/>
    <col min="14" max="14" width="24" style="6" customWidth="1"/>
    <col min="15" max="15" width="10.85546875" style="6" customWidth="1"/>
    <col min="16" max="16" width="15" style="6" customWidth="1"/>
    <col min="17" max="17" width="17.5703125" style="6" customWidth="1"/>
    <col min="18" max="18" width="14.7109375" style="6" customWidth="1"/>
    <col min="19" max="19" width="14" style="6" customWidth="1"/>
    <col min="20" max="20" width="9.28515625" style="6" customWidth="1"/>
    <col min="21" max="21" width="11.28515625" style="6" customWidth="1"/>
    <col min="22" max="22" width="14" style="6" customWidth="1"/>
    <col min="23" max="23" width="16.42578125" style="6" customWidth="1"/>
    <col min="24" max="24" width="11.28515625" style="6" customWidth="1"/>
    <col min="25" max="26" width="9.140625" style="6"/>
    <col min="27" max="27" width="10.7109375" style="6" customWidth="1"/>
    <col min="28" max="28" width="9.140625" style="6"/>
    <col min="29" max="29" width="16.42578125" style="6" customWidth="1"/>
    <col min="30" max="30" width="17.5703125" style="6" customWidth="1"/>
    <col min="31" max="31" width="11.7109375" style="6" customWidth="1"/>
    <col min="32" max="41" width="9.140625" style="6"/>
    <col min="42" max="16384" width="9.140625" style="9"/>
  </cols>
  <sheetData>
    <row r="1" spans="1:49" s="5" customFormat="1" ht="26.25" x14ac:dyDescent="0.4">
      <c r="A1" s="2" t="s">
        <v>2</v>
      </c>
      <c r="B1" s="3"/>
      <c r="C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9" ht="18.75" customHeight="1" x14ac:dyDescent="0.25">
      <c r="A2" s="1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AP2" s="5"/>
      <c r="AQ2" s="5"/>
      <c r="AR2" s="5"/>
      <c r="AS2" s="5"/>
      <c r="AT2" s="5"/>
      <c r="AU2" s="5"/>
      <c r="AV2" s="5"/>
      <c r="AW2" s="5"/>
    </row>
    <row r="3" spans="1:49" ht="20.25" customHeight="1" x14ac:dyDescent="0.25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AP3" s="5"/>
      <c r="AQ3" s="5"/>
      <c r="AR3" s="5"/>
      <c r="AS3" s="5"/>
      <c r="AT3" s="5"/>
      <c r="AU3" s="5"/>
      <c r="AV3" s="5"/>
      <c r="AW3" s="5"/>
    </row>
    <row r="4" spans="1:49" ht="20.25" customHeight="1" x14ac:dyDescent="0.25">
      <c r="A4" s="10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AP4" s="5"/>
      <c r="AQ4" s="5"/>
      <c r="AR4" s="5"/>
      <c r="AS4" s="5"/>
      <c r="AT4" s="5"/>
      <c r="AU4" s="5"/>
      <c r="AV4" s="5"/>
      <c r="AW4" s="5"/>
    </row>
    <row r="5" spans="1:49" ht="21.75" customHeight="1" x14ac:dyDescent="0.25">
      <c r="A5" s="11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AP5" s="5"/>
      <c r="AQ5" s="5"/>
      <c r="AR5" s="5"/>
      <c r="AS5" s="5"/>
      <c r="AT5" s="5"/>
      <c r="AU5" s="5"/>
      <c r="AV5" s="5"/>
      <c r="AW5" s="5"/>
    </row>
    <row r="6" spans="1:49" ht="21.75" customHeight="1" x14ac:dyDescent="0.2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AP6" s="5"/>
      <c r="AQ6" s="5"/>
      <c r="AR6" s="5"/>
      <c r="AS6" s="5"/>
      <c r="AT6" s="5"/>
      <c r="AU6" s="5"/>
      <c r="AV6" s="5"/>
      <c r="AW6" s="5"/>
    </row>
    <row r="7" spans="1:49" ht="21.75" customHeight="1" x14ac:dyDescent="0.25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AP7" s="5"/>
      <c r="AQ7" s="5"/>
      <c r="AR7" s="5"/>
      <c r="AS7" s="5"/>
      <c r="AT7" s="5"/>
      <c r="AU7" s="5"/>
      <c r="AV7" s="5"/>
      <c r="AW7" s="5"/>
    </row>
    <row r="8" spans="1:49" ht="21.75" customHeight="1" x14ac:dyDescent="0.25">
      <c r="A8" s="15" t="s">
        <v>8</v>
      </c>
      <c r="B8" s="7"/>
      <c r="C8" s="7"/>
      <c r="D8" s="7"/>
      <c r="E8" s="7"/>
      <c r="F8" s="7"/>
      <c r="G8" s="7"/>
      <c r="H8" s="7"/>
      <c r="I8" s="7"/>
      <c r="J8" s="7"/>
      <c r="K8" s="1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AP8" s="5"/>
      <c r="AQ8" s="5"/>
      <c r="AR8" s="5"/>
      <c r="AS8" s="5"/>
      <c r="AT8" s="5"/>
      <c r="AU8" s="5"/>
      <c r="AV8" s="5"/>
      <c r="AW8" s="5"/>
    </row>
    <row r="9" spans="1:49" ht="21.75" customHeight="1" x14ac:dyDescent="0.25">
      <c r="A9" s="17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AP9" s="5"/>
      <c r="AQ9" s="5"/>
      <c r="AR9" s="5"/>
      <c r="AS9" s="5"/>
      <c r="AT9" s="5"/>
      <c r="AU9" s="5"/>
      <c r="AV9" s="5"/>
      <c r="AW9" s="5"/>
    </row>
    <row r="10" spans="1:49" ht="21.75" customHeight="1" thickBo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P10" s="5"/>
      <c r="AQ10" s="5"/>
      <c r="AR10" s="5"/>
      <c r="AS10" s="5"/>
      <c r="AT10" s="5"/>
      <c r="AU10" s="5"/>
      <c r="AV10" s="5"/>
      <c r="AW10" s="5"/>
    </row>
    <row r="11" spans="1:49" ht="22.5" customHeight="1" thickTop="1" thickBot="1" x14ac:dyDescent="0.3">
      <c r="A11" s="517" t="s">
        <v>2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9"/>
      <c r="N11" s="7"/>
      <c r="O11" s="499" t="s">
        <v>10</v>
      </c>
      <c r="P11" s="500"/>
      <c r="Q11" s="520" t="s">
        <v>11</v>
      </c>
      <c r="R11" s="500"/>
      <c r="S11" s="20"/>
      <c r="T11" s="20"/>
      <c r="U11" s="21" t="s">
        <v>12</v>
      </c>
      <c r="V11" s="22" t="s">
        <v>13</v>
      </c>
      <c r="W11" s="23"/>
      <c r="X11" s="23"/>
      <c r="Y11" s="23"/>
      <c r="Z11" s="24"/>
      <c r="AA11" s="25"/>
      <c r="AB11" s="26"/>
      <c r="AC11" s="21" t="s">
        <v>14</v>
      </c>
      <c r="AD11" s="27">
        <v>41451</v>
      </c>
      <c r="AE11" s="28"/>
      <c r="AF11" s="29"/>
      <c r="AP11" s="5"/>
      <c r="AQ11" s="5"/>
      <c r="AR11" s="5"/>
      <c r="AS11" s="5"/>
      <c r="AT11" s="5"/>
      <c r="AU11" s="5"/>
      <c r="AV11" s="5"/>
      <c r="AW11" s="5"/>
    </row>
    <row r="12" spans="1:49" ht="18" customHeight="1" thickTop="1" thickBot="1" x14ac:dyDescent="0.3">
      <c r="A12" s="30"/>
      <c r="B12" s="6"/>
      <c r="C12" s="6"/>
      <c r="D12" s="6"/>
      <c r="E12" s="6"/>
      <c r="F12" s="6"/>
      <c r="G12" s="6"/>
      <c r="H12" s="6"/>
      <c r="I12" s="6"/>
      <c r="J12" s="521" t="s">
        <v>15</v>
      </c>
      <c r="K12" s="522"/>
      <c r="L12" s="522"/>
      <c r="M12" s="523"/>
      <c r="N12" s="7"/>
      <c r="O12" s="31" t="s">
        <v>16</v>
      </c>
      <c r="P12" s="31" t="s">
        <v>17</v>
      </c>
      <c r="Q12" s="31" t="s">
        <v>18</v>
      </c>
      <c r="R12" s="31" t="s">
        <v>19</v>
      </c>
      <c r="S12" s="20"/>
      <c r="T12" s="20"/>
      <c r="U12" s="21" t="s">
        <v>20</v>
      </c>
      <c r="V12" s="524" t="s">
        <v>21</v>
      </c>
      <c r="W12" s="524"/>
      <c r="X12" s="524"/>
      <c r="Y12" s="524"/>
      <c r="Z12" s="524"/>
      <c r="AA12" s="524"/>
      <c r="AB12" s="32"/>
      <c r="AC12" s="21" t="s">
        <v>22</v>
      </c>
      <c r="AD12" s="27" t="s">
        <v>23</v>
      </c>
      <c r="AE12" s="28"/>
      <c r="AF12" s="29"/>
      <c r="AP12" s="5"/>
      <c r="AQ12" s="5"/>
      <c r="AR12" s="5"/>
      <c r="AS12" s="5"/>
      <c r="AT12" s="5"/>
      <c r="AU12" s="5"/>
      <c r="AV12" s="5"/>
      <c r="AW12" s="5"/>
    </row>
    <row r="13" spans="1:49" ht="51" customHeight="1" thickTop="1" thickBot="1" x14ac:dyDescent="0.3">
      <c r="A13" s="33" t="s">
        <v>24</v>
      </c>
      <c r="B13" s="34" t="s">
        <v>25</v>
      </c>
      <c r="C13" s="34" t="s">
        <v>26</v>
      </c>
      <c r="D13" s="34" t="s">
        <v>27</v>
      </c>
      <c r="E13" s="34" t="s">
        <v>28</v>
      </c>
      <c r="F13" s="34" t="s">
        <v>29</v>
      </c>
      <c r="G13" s="34" t="s">
        <v>30</v>
      </c>
      <c r="H13" s="35" t="s">
        <v>31</v>
      </c>
      <c r="I13" s="35" t="s">
        <v>32</v>
      </c>
      <c r="J13" s="36" t="s">
        <v>29</v>
      </c>
      <c r="K13" s="36" t="s">
        <v>33</v>
      </c>
      <c r="L13" s="36" t="s">
        <v>34</v>
      </c>
      <c r="M13" s="36" t="s">
        <v>35</v>
      </c>
      <c r="N13" s="7"/>
      <c r="O13" s="37">
        <v>0</v>
      </c>
      <c r="P13" s="38">
        <v>235.25335724799999</v>
      </c>
      <c r="Q13" s="39" t="s">
        <v>36</v>
      </c>
      <c r="R13" s="38">
        <v>192.61523028549286</v>
      </c>
      <c r="S13" s="40"/>
      <c r="T13" s="20"/>
      <c r="U13" s="21" t="s">
        <v>37</v>
      </c>
      <c r="V13" s="525" t="s">
        <v>38</v>
      </c>
      <c r="W13" s="526"/>
      <c r="X13" s="526"/>
      <c r="Y13" s="526"/>
      <c r="Z13" s="526"/>
      <c r="AA13" s="527"/>
      <c r="AB13" s="32"/>
      <c r="AC13" s="41" t="s">
        <v>39</v>
      </c>
      <c r="AD13" s="42" t="s">
        <v>40</v>
      </c>
      <c r="AE13" s="43"/>
      <c r="AN13" s="5"/>
      <c r="AO13" s="5"/>
      <c r="AP13" s="5"/>
      <c r="AQ13" s="5"/>
      <c r="AR13" s="5"/>
      <c r="AS13" s="5"/>
      <c r="AT13" s="5"/>
      <c r="AU13" s="5"/>
    </row>
    <row r="14" spans="1:49" ht="16.5" customHeight="1" thickTop="1" thickBot="1" x14ac:dyDescent="0.3">
      <c r="A14" s="534">
        <v>1</v>
      </c>
      <c r="B14" s="535">
        <v>1500</v>
      </c>
      <c r="C14" s="536">
        <v>1500</v>
      </c>
      <c r="D14" s="44" t="s">
        <v>41</v>
      </c>
      <c r="E14" s="44" t="s">
        <v>42</v>
      </c>
      <c r="F14" s="45">
        <v>249057.87210414</v>
      </c>
      <c r="G14" s="481">
        <f>AVERAGE(F14:F16)</f>
        <v>257006.93876068</v>
      </c>
      <c r="H14" s="501">
        <f>STDEV(F14:F16)/G14</f>
        <v>4.3740756292788903E-2</v>
      </c>
      <c r="I14" s="481">
        <f>G14/$G$41</f>
        <v>1291.025861941966</v>
      </c>
      <c r="J14" s="46">
        <f>$Z$26*((($Z$25-$Z$24)/(LOG10(F14)-$Z$24))-1)^(1/$Z$27)</f>
        <v>1503.2830680013897</v>
      </c>
      <c r="K14" s="537">
        <f>AVERAGE(J14:J16)</f>
        <v>1556.0619078857849</v>
      </c>
      <c r="L14" s="538">
        <f>STDEV(J14:J16)/K14</f>
        <v>4.7967597428204771E-2</v>
      </c>
      <c r="M14" s="539">
        <f>K14/C14</f>
        <v>1.0373746052571899</v>
      </c>
      <c r="N14" s="7"/>
      <c r="O14" s="37">
        <v>0</v>
      </c>
      <c r="P14" s="47">
        <v>224.07238537200001</v>
      </c>
      <c r="Q14" s="39" t="s">
        <v>36</v>
      </c>
      <c r="R14" s="38">
        <v>192.61523028549286</v>
      </c>
      <c r="S14" s="20"/>
      <c r="T14" s="20"/>
      <c r="U14" s="48"/>
      <c r="V14" s="528"/>
      <c r="W14" s="529"/>
      <c r="X14" s="529"/>
      <c r="Y14" s="529"/>
      <c r="Z14" s="529"/>
      <c r="AA14" s="530"/>
      <c r="AB14" s="49"/>
      <c r="AC14" s="21" t="s">
        <v>43</v>
      </c>
      <c r="AD14" s="50" t="s">
        <v>44</v>
      </c>
      <c r="AE14" s="51"/>
      <c r="AN14" s="5"/>
      <c r="AO14" s="5"/>
      <c r="AP14" s="5"/>
      <c r="AQ14" s="5"/>
      <c r="AR14" s="5"/>
      <c r="AS14" s="5"/>
      <c r="AT14" s="5"/>
      <c r="AU14" s="5"/>
    </row>
    <row r="15" spans="1:49" ht="16.5" customHeight="1" thickTop="1" thickBot="1" x14ac:dyDescent="0.3">
      <c r="A15" s="492"/>
      <c r="B15" s="535"/>
      <c r="C15" s="535"/>
      <c r="D15" s="52" t="s">
        <v>45</v>
      </c>
      <c r="E15" s="53"/>
      <c r="F15" s="54"/>
      <c r="G15" s="482"/>
      <c r="H15" s="502"/>
      <c r="I15" s="482"/>
      <c r="J15" s="46"/>
      <c r="K15" s="483"/>
      <c r="L15" s="485"/>
      <c r="M15" s="487"/>
      <c r="N15" s="7"/>
      <c r="O15" s="37">
        <v>0</v>
      </c>
      <c r="P15" s="47">
        <v>137.88988180000001</v>
      </c>
      <c r="Q15" s="39" t="s">
        <v>36</v>
      </c>
      <c r="R15" s="38">
        <v>192.61523028549286</v>
      </c>
      <c r="S15" s="20"/>
      <c r="T15" s="20"/>
      <c r="U15" s="55"/>
      <c r="V15" s="528"/>
      <c r="W15" s="529"/>
      <c r="X15" s="529"/>
      <c r="Y15" s="529"/>
      <c r="Z15" s="529"/>
      <c r="AA15" s="530"/>
      <c r="AB15" s="56"/>
      <c r="AC15" s="21" t="s">
        <v>46</v>
      </c>
      <c r="AD15" s="50" t="s">
        <v>0</v>
      </c>
      <c r="AE15" s="51"/>
      <c r="AN15" s="5"/>
      <c r="AO15" s="5"/>
      <c r="AP15" s="5"/>
      <c r="AQ15" s="5"/>
      <c r="AR15" s="5"/>
      <c r="AS15" s="5"/>
      <c r="AT15" s="5"/>
      <c r="AU15" s="5"/>
    </row>
    <row r="16" spans="1:49" ht="16.5" customHeight="1" thickTop="1" thickBot="1" x14ac:dyDescent="0.3">
      <c r="A16" s="492"/>
      <c r="B16" s="535"/>
      <c r="C16" s="535"/>
      <c r="D16" s="57" t="s">
        <v>47</v>
      </c>
      <c r="E16" s="57" t="s">
        <v>48</v>
      </c>
      <c r="F16" s="58">
        <v>264956.00541722</v>
      </c>
      <c r="G16" s="482"/>
      <c r="H16" s="502"/>
      <c r="I16" s="482"/>
      <c r="J16" s="46">
        <f t="shared" ref="J16:J43" si="0">$Z$26*((($Z$25-$Z$24)/(LOG10(F16)-$Z$24))-1)^(1/$Z$27)</f>
        <v>1608.8407477701799</v>
      </c>
      <c r="K16" s="483"/>
      <c r="L16" s="485"/>
      <c r="M16" s="487"/>
      <c r="N16" s="7"/>
      <c r="O16" s="37">
        <v>5.84</v>
      </c>
      <c r="P16" s="47">
        <v>1487.3214997079999</v>
      </c>
      <c r="Q16" s="39" t="s">
        <v>36</v>
      </c>
      <c r="R16" s="38">
        <v>1375.1968177543351</v>
      </c>
      <c r="S16" s="20"/>
      <c r="T16" s="20"/>
      <c r="U16" s="55"/>
      <c r="V16" s="528"/>
      <c r="W16" s="529"/>
      <c r="X16" s="529"/>
      <c r="Y16" s="529"/>
      <c r="Z16" s="529"/>
      <c r="AA16" s="530"/>
      <c r="AB16" s="32"/>
      <c r="AC16" s="21" t="s">
        <v>49</v>
      </c>
      <c r="AD16" s="59">
        <v>118</v>
      </c>
      <c r="AE16" s="60"/>
      <c r="AN16" s="5"/>
      <c r="AO16" s="5"/>
      <c r="AP16" s="5"/>
      <c r="AQ16" s="5"/>
      <c r="AR16" s="5"/>
      <c r="AS16" s="5"/>
      <c r="AT16" s="5"/>
      <c r="AU16" s="5"/>
    </row>
    <row r="17" spans="1:49" ht="16.5" customHeight="1" thickTop="1" thickBot="1" x14ac:dyDescent="0.3">
      <c r="A17" s="492">
        <v>2</v>
      </c>
      <c r="B17" s="493">
        <v>1000</v>
      </c>
      <c r="C17" s="493">
        <v>1015</v>
      </c>
      <c r="D17" s="44" t="s">
        <v>50</v>
      </c>
      <c r="E17" s="44" t="s">
        <v>51</v>
      </c>
      <c r="F17" s="45">
        <v>150264.65655886999</v>
      </c>
      <c r="G17" s="481">
        <f>AVERAGE(F17:F19)</f>
        <v>125196.28568184499</v>
      </c>
      <c r="H17" s="495">
        <f>STDEV(F17:F19)/G17</f>
        <v>0.28317158043314433</v>
      </c>
      <c r="I17" s="481">
        <f>G17/$G$41</f>
        <v>628.89991769772757</v>
      </c>
      <c r="J17" s="46">
        <f t="shared" si="0"/>
        <v>883.03944908783967</v>
      </c>
      <c r="K17" s="483">
        <f>AVERAGE(J17:J19)</f>
        <v>600.37605290048896</v>
      </c>
      <c r="L17" s="485">
        <f>STDEV(J17:J19)/K17</f>
        <v>0.46118883197881816</v>
      </c>
      <c r="M17" s="503">
        <f>K17/C17</f>
        <v>0.59150350039457045</v>
      </c>
      <c r="N17" s="7"/>
      <c r="O17" s="37">
        <v>5.84</v>
      </c>
      <c r="P17" s="47">
        <v>1382.682328246</v>
      </c>
      <c r="Q17" s="39" t="s">
        <v>36</v>
      </c>
      <c r="R17" s="38">
        <v>1375.1968177543351</v>
      </c>
      <c r="S17" s="20"/>
      <c r="T17" s="20"/>
      <c r="U17" s="55"/>
      <c r="V17" s="528"/>
      <c r="W17" s="529"/>
      <c r="X17" s="529"/>
      <c r="Y17" s="529"/>
      <c r="Z17" s="529"/>
      <c r="AA17" s="530"/>
      <c r="AB17" s="32"/>
      <c r="AC17" s="21" t="s">
        <v>52</v>
      </c>
      <c r="AD17" s="50">
        <v>10000</v>
      </c>
      <c r="AE17" s="51"/>
      <c r="AN17" s="5"/>
      <c r="AO17" s="5"/>
      <c r="AP17" s="5"/>
      <c r="AQ17" s="5"/>
      <c r="AR17" s="5"/>
      <c r="AS17" s="5"/>
      <c r="AT17" s="5"/>
      <c r="AU17" s="5"/>
    </row>
    <row r="18" spans="1:49" ht="16.5" customHeight="1" thickTop="1" thickBot="1" x14ac:dyDescent="0.3">
      <c r="A18" s="492"/>
      <c r="B18" s="493"/>
      <c r="C18" s="493"/>
      <c r="D18" s="57" t="s">
        <v>53</v>
      </c>
      <c r="E18" s="57" t="s">
        <v>54</v>
      </c>
      <c r="F18" s="58">
        <v>100127.91480482</v>
      </c>
      <c r="G18" s="482"/>
      <c r="H18" s="496"/>
      <c r="I18" s="482"/>
      <c r="J18" s="46">
        <f t="shared" si="0"/>
        <v>588.43645238642682</v>
      </c>
      <c r="K18" s="483"/>
      <c r="L18" s="485"/>
      <c r="M18" s="503"/>
      <c r="N18" s="7"/>
      <c r="O18" s="37">
        <v>5.84</v>
      </c>
      <c r="P18" s="47">
        <v>1269.498081789</v>
      </c>
      <c r="Q18" s="39" t="s">
        <v>36</v>
      </c>
      <c r="R18" s="38">
        <v>1375.1968177543351</v>
      </c>
      <c r="S18" s="20"/>
      <c r="T18" s="20"/>
      <c r="U18" s="55"/>
      <c r="V18" s="528"/>
      <c r="W18" s="529"/>
      <c r="X18" s="529"/>
      <c r="Y18" s="529"/>
      <c r="Z18" s="529"/>
      <c r="AA18" s="530"/>
      <c r="AB18" s="32"/>
      <c r="AC18" s="21" t="s">
        <v>55</v>
      </c>
      <c r="AD18" s="42" t="s">
        <v>40</v>
      </c>
      <c r="AE18" s="43"/>
      <c r="AN18" s="5"/>
      <c r="AO18" s="5"/>
      <c r="AP18" s="5"/>
      <c r="AQ18" s="5"/>
      <c r="AR18" s="5"/>
      <c r="AS18" s="5"/>
      <c r="AT18" s="5"/>
      <c r="AU18" s="5"/>
    </row>
    <row r="19" spans="1:49" ht="16.5" customHeight="1" thickTop="1" thickBot="1" x14ac:dyDescent="0.3">
      <c r="A19" s="492"/>
      <c r="B19" s="493"/>
      <c r="C19" s="493"/>
      <c r="D19" s="44" t="s">
        <v>56</v>
      </c>
      <c r="E19" s="44" t="s">
        <v>57</v>
      </c>
      <c r="F19" s="61" t="s">
        <v>58</v>
      </c>
      <c r="G19" s="482"/>
      <c r="H19" s="496"/>
      <c r="I19" s="482"/>
      <c r="J19" s="46">
        <f t="shared" si="0"/>
        <v>329.65225722720032</v>
      </c>
      <c r="K19" s="483"/>
      <c r="L19" s="485"/>
      <c r="M19" s="503"/>
      <c r="N19" s="7"/>
      <c r="O19" s="37">
        <v>12.2</v>
      </c>
      <c r="P19" s="47">
        <v>2043.312508941</v>
      </c>
      <c r="Q19" s="39">
        <v>10.37411498657119</v>
      </c>
      <c r="R19" s="38">
        <v>2307.2013158469335</v>
      </c>
      <c r="S19" s="20"/>
      <c r="T19" s="20"/>
      <c r="U19" s="55"/>
      <c r="V19" s="528"/>
      <c r="W19" s="529"/>
      <c r="X19" s="529"/>
      <c r="Y19" s="529"/>
      <c r="Z19" s="529"/>
      <c r="AA19" s="530"/>
      <c r="AB19" s="32"/>
      <c r="AC19" s="62"/>
      <c r="AD19" s="63"/>
      <c r="AE19" s="64"/>
      <c r="AN19" s="5"/>
      <c r="AO19" s="5"/>
      <c r="AP19" s="5"/>
      <c r="AQ19" s="5"/>
      <c r="AR19" s="5"/>
      <c r="AS19" s="5"/>
      <c r="AT19" s="5"/>
      <c r="AU19" s="5"/>
    </row>
    <row r="20" spans="1:49" ht="15.75" customHeight="1" thickBot="1" x14ac:dyDescent="0.3">
      <c r="A20" s="492">
        <v>3</v>
      </c>
      <c r="B20" s="493">
        <v>500</v>
      </c>
      <c r="C20" s="493">
        <v>519</v>
      </c>
      <c r="D20" s="57" t="s">
        <v>59</v>
      </c>
      <c r="E20" s="57" t="s">
        <v>60</v>
      </c>
      <c r="F20" s="58">
        <v>109237.21251108999</v>
      </c>
      <c r="G20" s="481">
        <f>AVERAGE(F20:F22)</f>
        <v>98744.634078549992</v>
      </c>
      <c r="H20" s="501">
        <f>STDEV(F20:F22)/G20</f>
        <v>0.15029324662580398</v>
      </c>
      <c r="I20" s="481">
        <f>G20/$G$41</f>
        <v>496.02503705984668</v>
      </c>
      <c r="J20" s="46">
        <f t="shared" si="0"/>
        <v>641.17568358098106</v>
      </c>
      <c r="K20" s="483">
        <f>AVERAGE(J20:J22)</f>
        <v>580.677218710798</v>
      </c>
      <c r="L20" s="485">
        <f>STDEV(J20:J22)/K20</f>
        <v>0.14718086203420072</v>
      </c>
      <c r="M20" s="487">
        <f>K20/C20</f>
        <v>1.1188385716971059</v>
      </c>
      <c r="N20" s="7"/>
      <c r="O20" s="37">
        <v>12.2</v>
      </c>
      <c r="P20" s="47">
        <v>2008.954965682</v>
      </c>
      <c r="Q20" s="39">
        <v>10.137236828529405</v>
      </c>
      <c r="R20" s="38">
        <v>2307.2013158469335</v>
      </c>
      <c r="S20" s="20"/>
      <c r="T20" s="20"/>
      <c r="U20" s="55"/>
      <c r="V20" s="528"/>
      <c r="W20" s="529"/>
      <c r="X20" s="529"/>
      <c r="Y20" s="529"/>
      <c r="Z20" s="529"/>
      <c r="AA20" s="530"/>
      <c r="AB20" s="32"/>
      <c r="AC20" s="41" t="s">
        <v>61</v>
      </c>
      <c r="AD20" s="65">
        <v>12.2</v>
      </c>
      <c r="AE20" s="66"/>
      <c r="AN20" s="5"/>
      <c r="AO20" s="5"/>
      <c r="AP20" s="5"/>
      <c r="AQ20" s="5"/>
      <c r="AR20" s="5"/>
      <c r="AS20" s="5"/>
      <c r="AT20" s="5"/>
      <c r="AU20" s="5"/>
    </row>
    <row r="21" spans="1:49" ht="16.5" customHeight="1" thickTop="1" thickBot="1" x14ac:dyDescent="0.3">
      <c r="A21" s="492"/>
      <c r="B21" s="493"/>
      <c r="C21" s="493"/>
      <c r="D21" s="44" t="s">
        <v>62</v>
      </c>
      <c r="E21" s="44" t="s">
        <v>63</v>
      </c>
      <c r="F21" s="45">
        <v>81764.876084760006</v>
      </c>
      <c r="G21" s="482"/>
      <c r="H21" s="502"/>
      <c r="I21" s="482"/>
      <c r="J21" s="46">
        <f t="shared" si="0"/>
        <v>482.90654409474496</v>
      </c>
      <c r="K21" s="483"/>
      <c r="L21" s="485"/>
      <c r="M21" s="487"/>
      <c r="N21" s="7"/>
      <c r="O21" s="37">
        <v>12.2</v>
      </c>
      <c r="P21" s="47">
        <v>2200.5475122799999</v>
      </c>
      <c r="Q21" s="39">
        <v>11.460863803857778</v>
      </c>
      <c r="R21" s="38">
        <v>2307.2013158469335</v>
      </c>
      <c r="S21" s="20"/>
      <c r="T21" s="20"/>
      <c r="U21" s="55"/>
      <c r="V21" s="531"/>
      <c r="W21" s="532"/>
      <c r="X21" s="532"/>
      <c r="Y21" s="532"/>
      <c r="Z21" s="532"/>
      <c r="AA21" s="533"/>
      <c r="AB21" s="67"/>
      <c r="AC21" s="21" t="s">
        <v>64</v>
      </c>
      <c r="AD21" s="50">
        <v>1500</v>
      </c>
      <c r="AE21" s="51"/>
      <c r="AN21" s="5"/>
      <c r="AO21" s="5"/>
      <c r="AP21" s="5"/>
      <c r="AQ21" s="5"/>
      <c r="AR21" s="5"/>
      <c r="AS21" s="5"/>
      <c r="AT21" s="5"/>
      <c r="AU21" s="5"/>
    </row>
    <row r="22" spans="1:49" ht="16.5" customHeight="1" thickTop="1" thickBot="1" x14ac:dyDescent="0.3">
      <c r="A22" s="492"/>
      <c r="B22" s="493"/>
      <c r="C22" s="493"/>
      <c r="D22" s="57" t="s">
        <v>65</v>
      </c>
      <c r="E22" s="57" t="s">
        <v>66</v>
      </c>
      <c r="F22" s="58">
        <v>105231.81363980001</v>
      </c>
      <c r="G22" s="482"/>
      <c r="H22" s="502"/>
      <c r="I22" s="482"/>
      <c r="J22" s="46">
        <f t="shared" si="0"/>
        <v>617.9494284566681</v>
      </c>
      <c r="K22" s="483"/>
      <c r="L22" s="485"/>
      <c r="M22" s="487"/>
      <c r="N22" s="7"/>
      <c r="O22" s="37">
        <v>29.5</v>
      </c>
      <c r="P22" s="47">
        <v>5088.3090098849998</v>
      </c>
      <c r="Q22" s="39">
        <v>31.416821596887839</v>
      </c>
      <c r="R22" s="38">
        <v>4807.5003903290935</v>
      </c>
      <c r="S22" s="20"/>
      <c r="T22" s="20"/>
      <c r="U22" s="20"/>
      <c r="V22" s="20"/>
      <c r="W22" s="20"/>
      <c r="X22" s="20"/>
      <c r="Y22" s="20"/>
      <c r="Z22" s="20"/>
      <c r="AA22" s="20"/>
      <c r="AB22" s="55"/>
      <c r="AC22" s="21" t="s">
        <v>67</v>
      </c>
      <c r="AD22" s="50">
        <v>12.2</v>
      </c>
      <c r="AE22" s="51"/>
      <c r="AN22" s="5"/>
      <c r="AO22" s="5"/>
      <c r="AP22" s="5"/>
      <c r="AQ22" s="5"/>
      <c r="AR22" s="5"/>
      <c r="AS22" s="5"/>
      <c r="AT22" s="5"/>
      <c r="AU22" s="5"/>
    </row>
    <row r="23" spans="1:49" ht="16.5" customHeight="1" thickTop="1" thickBot="1" x14ac:dyDescent="0.3">
      <c r="A23" s="492">
        <v>4</v>
      </c>
      <c r="B23" s="493">
        <v>250</v>
      </c>
      <c r="C23" s="493">
        <v>280</v>
      </c>
      <c r="D23" s="44" t="s">
        <v>68</v>
      </c>
      <c r="E23" s="44" t="s">
        <v>69</v>
      </c>
      <c r="F23" s="45">
        <v>49923.336789879002</v>
      </c>
      <c r="G23" s="481">
        <f>AVERAGE(F23:F25)</f>
        <v>41902.601236164999</v>
      </c>
      <c r="H23" s="501">
        <f>STDEV(F23:F25)/G23</f>
        <v>0.17755462567963148</v>
      </c>
      <c r="I23" s="481">
        <f>G23/$G$41</f>
        <v>210.48981066190137</v>
      </c>
      <c r="J23" s="46">
        <f t="shared" si="0"/>
        <v>301.00177724478425</v>
      </c>
      <c r="K23" s="483">
        <f>AVERAGE(J23:J25)</f>
        <v>254.8212340524241</v>
      </c>
      <c r="L23" s="485">
        <f>STDEV(J23:J25)/K23</f>
        <v>0.16823554027617843</v>
      </c>
      <c r="M23" s="487">
        <f>K23/C23</f>
        <v>0.91007583590151464</v>
      </c>
      <c r="N23" s="7"/>
      <c r="O23" s="37">
        <v>29.5</v>
      </c>
      <c r="P23" s="47">
        <v>5220.7847314000001</v>
      </c>
      <c r="Q23" s="39">
        <v>32.318783778750181</v>
      </c>
      <c r="R23" s="38">
        <v>4807.5003903290935</v>
      </c>
      <c r="S23" s="20"/>
      <c r="T23" s="68"/>
      <c r="U23" s="21" t="s">
        <v>70</v>
      </c>
      <c r="V23" s="69">
        <v>12.2</v>
      </c>
      <c r="W23" s="59" t="s">
        <v>0</v>
      </c>
      <c r="X23" s="70"/>
      <c r="Y23" s="499" t="s">
        <v>71</v>
      </c>
      <c r="Z23" s="516"/>
      <c r="AA23" s="71" t="s">
        <v>72</v>
      </c>
      <c r="AB23" s="55"/>
      <c r="AC23" s="21" t="s">
        <v>73</v>
      </c>
      <c r="AD23" s="72">
        <v>1500</v>
      </c>
      <c r="AE23" s="73"/>
      <c r="AN23" s="5"/>
      <c r="AO23" s="5"/>
      <c r="AP23" s="5"/>
      <c r="AQ23" s="5"/>
      <c r="AR23" s="5"/>
      <c r="AS23" s="5"/>
      <c r="AT23" s="5"/>
      <c r="AU23" s="5"/>
    </row>
    <row r="24" spans="1:49" ht="16.5" customHeight="1" thickTop="1" thickBot="1" x14ac:dyDescent="0.3">
      <c r="A24" s="492"/>
      <c r="B24" s="493"/>
      <c r="C24" s="493"/>
      <c r="D24" s="57" t="s">
        <v>74</v>
      </c>
      <c r="E24" s="57" t="s">
        <v>75</v>
      </c>
      <c r="F24" s="58">
        <v>40557.652931753997</v>
      </c>
      <c r="G24" s="482"/>
      <c r="H24" s="502"/>
      <c r="I24" s="482"/>
      <c r="J24" s="46">
        <f t="shared" si="0"/>
        <v>247.16967816216115</v>
      </c>
      <c r="K24" s="483"/>
      <c r="L24" s="485"/>
      <c r="M24" s="487"/>
      <c r="N24" s="7"/>
      <c r="O24" s="37">
        <v>60.2</v>
      </c>
      <c r="P24" s="47">
        <v>11047.198067183999</v>
      </c>
      <c r="Q24" s="39">
        <v>70.663914299995312</v>
      </c>
      <c r="R24" s="38">
        <v>9422.0752854206476</v>
      </c>
      <c r="S24" s="20"/>
      <c r="T24" s="74"/>
      <c r="U24" s="21" t="s">
        <v>76</v>
      </c>
      <c r="V24" s="69">
        <v>1500</v>
      </c>
      <c r="W24" s="59" t="s">
        <v>0</v>
      </c>
      <c r="X24" s="70"/>
      <c r="Y24" s="69" t="s">
        <v>77</v>
      </c>
      <c r="Z24" s="75">
        <v>2.2846906242601439</v>
      </c>
      <c r="AA24" s="75">
        <v>4.4458846969894709E-2</v>
      </c>
      <c r="AB24" s="55"/>
      <c r="AC24" s="76"/>
      <c r="AD24" s="76"/>
      <c r="AE24" s="77"/>
      <c r="AN24" s="5"/>
      <c r="AO24" s="5"/>
      <c r="AP24" s="5"/>
      <c r="AQ24" s="5"/>
      <c r="AR24" s="5"/>
      <c r="AS24" s="5"/>
      <c r="AT24" s="5"/>
      <c r="AU24" s="5"/>
    </row>
    <row r="25" spans="1:49" ht="16.5" customHeight="1" thickTop="1" thickBot="1" x14ac:dyDescent="0.3">
      <c r="A25" s="492"/>
      <c r="B25" s="493"/>
      <c r="C25" s="493"/>
      <c r="D25" s="44" t="s">
        <v>78</v>
      </c>
      <c r="E25" s="44" t="s">
        <v>79</v>
      </c>
      <c r="F25" s="45">
        <v>35226.813986861998</v>
      </c>
      <c r="G25" s="482"/>
      <c r="H25" s="502"/>
      <c r="I25" s="482"/>
      <c r="J25" s="46">
        <f t="shared" si="0"/>
        <v>216.29224675032702</v>
      </c>
      <c r="K25" s="483"/>
      <c r="L25" s="485"/>
      <c r="M25" s="487"/>
      <c r="N25" s="7"/>
      <c r="O25" s="37">
        <v>60.2</v>
      </c>
      <c r="P25" s="47">
        <v>12027.28489209</v>
      </c>
      <c r="Q25" s="39">
        <v>76.904589745318702</v>
      </c>
      <c r="R25" s="38">
        <v>9422.0752854206476</v>
      </c>
      <c r="S25" s="20"/>
      <c r="T25" s="74"/>
      <c r="U25" s="21" t="s">
        <v>61</v>
      </c>
      <c r="V25" s="69">
        <v>12.2</v>
      </c>
      <c r="W25" s="59" t="s">
        <v>0</v>
      </c>
      <c r="X25" s="70"/>
      <c r="Y25" s="69" t="s">
        <v>80</v>
      </c>
      <c r="Z25" s="75">
        <v>6.848236147427369</v>
      </c>
      <c r="AA25" s="75">
        <v>0.45244963163314134</v>
      </c>
      <c r="AB25" s="55"/>
      <c r="AC25" s="31" t="s">
        <v>81</v>
      </c>
      <c r="AD25" s="50" t="s">
        <v>82</v>
      </c>
      <c r="AE25" s="51"/>
      <c r="AN25" s="5"/>
      <c r="AO25" s="5"/>
      <c r="AP25" s="5"/>
      <c r="AQ25" s="5"/>
      <c r="AR25" s="5"/>
      <c r="AS25" s="5"/>
      <c r="AT25" s="5"/>
      <c r="AU25" s="5"/>
    </row>
    <row r="26" spans="1:49" ht="16.5" customHeight="1" thickTop="1" thickBot="1" x14ac:dyDescent="0.3">
      <c r="A26" s="492">
        <v>5</v>
      </c>
      <c r="B26" s="493">
        <v>100</v>
      </c>
      <c r="C26" s="493">
        <v>104</v>
      </c>
      <c r="D26" s="57" t="s">
        <v>83</v>
      </c>
      <c r="E26" s="57" t="s">
        <v>84</v>
      </c>
      <c r="F26" s="78" t="s">
        <v>85</v>
      </c>
      <c r="G26" s="481">
        <f>AVERAGE(F26:F28)</f>
        <v>13947.313799074</v>
      </c>
      <c r="H26" s="501">
        <f>STDEV(F26:F28)/G26</f>
        <v>0.1966370997037272</v>
      </c>
      <c r="I26" s="481">
        <f>G26/$G$41</f>
        <v>70.061699135647672</v>
      </c>
      <c r="J26" s="46">
        <f t="shared" si="0"/>
        <v>183.99693104322705</v>
      </c>
      <c r="K26" s="483">
        <f>AVERAGE(J26:J28)</f>
        <v>120.61165637203648</v>
      </c>
      <c r="L26" s="485">
        <f>STDEV(J26:J28)/K26</f>
        <v>0.46611506140371572</v>
      </c>
      <c r="M26" s="487">
        <f>K26/C26</f>
        <v>1.1597274651157354</v>
      </c>
      <c r="N26" s="7"/>
      <c r="O26" s="37">
        <v>60.2</v>
      </c>
      <c r="P26" s="47">
        <v>11588.489895975999</v>
      </c>
      <c r="Q26" s="39">
        <v>74.116657419832052</v>
      </c>
      <c r="R26" s="38">
        <v>9422.0752854206476</v>
      </c>
      <c r="S26" s="20"/>
      <c r="T26" s="74"/>
      <c r="U26" s="21" t="s">
        <v>64</v>
      </c>
      <c r="V26" s="69">
        <v>1500</v>
      </c>
      <c r="W26" s="59" t="s">
        <v>0</v>
      </c>
      <c r="X26" s="70"/>
      <c r="Y26" s="69" t="s">
        <v>86</v>
      </c>
      <c r="Z26" s="75">
        <v>225.73093895917356</v>
      </c>
      <c r="AA26" s="75">
        <v>120.3158803629247</v>
      </c>
      <c r="AB26" s="55"/>
      <c r="AC26" s="79"/>
      <c r="AD26" s="76"/>
      <c r="AE26" s="77"/>
      <c r="AN26" s="5"/>
      <c r="AO26" s="5"/>
      <c r="AP26" s="5"/>
      <c r="AQ26" s="5"/>
      <c r="AR26" s="5"/>
      <c r="AS26" s="5"/>
      <c r="AT26" s="5"/>
      <c r="AU26" s="5"/>
    </row>
    <row r="27" spans="1:49" ht="16.5" thickTop="1" thickBot="1" x14ac:dyDescent="0.3">
      <c r="A27" s="492"/>
      <c r="B27" s="493"/>
      <c r="C27" s="493"/>
      <c r="D27" s="44" t="s">
        <v>87</v>
      </c>
      <c r="E27" s="44" t="s">
        <v>88</v>
      </c>
      <c r="F27" s="45">
        <v>12008.03149612</v>
      </c>
      <c r="G27" s="482"/>
      <c r="H27" s="502"/>
      <c r="I27" s="482"/>
      <c r="J27" s="46">
        <f t="shared" si="0"/>
        <v>76.782462088977042</v>
      </c>
      <c r="K27" s="483"/>
      <c r="L27" s="485"/>
      <c r="M27" s="487"/>
      <c r="N27" s="80"/>
      <c r="O27" s="37">
        <v>104</v>
      </c>
      <c r="P27" s="47">
        <v>12008.03149612</v>
      </c>
      <c r="Q27" s="39">
        <v>76.782462088977056</v>
      </c>
      <c r="R27" s="38">
        <v>16363.54222304344</v>
      </c>
      <c r="S27" s="20"/>
      <c r="T27" s="81"/>
      <c r="U27" s="21" t="s">
        <v>89</v>
      </c>
      <c r="V27" s="69" t="s">
        <v>90</v>
      </c>
      <c r="W27" s="59" t="s">
        <v>0</v>
      </c>
      <c r="X27" s="70"/>
      <c r="Y27" s="69" t="s">
        <v>91</v>
      </c>
      <c r="Z27" s="75">
        <v>-0.40201324092335461</v>
      </c>
      <c r="AA27" s="75">
        <v>3.7490132784462588E-2</v>
      </c>
      <c r="AB27" s="55"/>
      <c r="AC27" s="504" t="s">
        <v>92</v>
      </c>
      <c r="AD27" s="506" t="s">
        <v>93</v>
      </c>
      <c r="AE27" s="82"/>
      <c r="AN27" s="5"/>
      <c r="AO27" s="5"/>
      <c r="AP27" s="5"/>
      <c r="AQ27" s="5"/>
      <c r="AR27" s="5"/>
      <c r="AS27" s="5"/>
      <c r="AT27" s="5"/>
      <c r="AU27" s="5"/>
    </row>
    <row r="28" spans="1:49" ht="16.5" thickTop="1" thickBot="1" x14ac:dyDescent="0.3">
      <c r="A28" s="492"/>
      <c r="B28" s="493"/>
      <c r="C28" s="493"/>
      <c r="D28" s="57" t="s">
        <v>94</v>
      </c>
      <c r="E28" s="57" t="s">
        <v>95</v>
      </c>
      <c r="F28" s="58">
        <v>15886.596102027999</v>
      </c>
      <c r="G28" s="482"/>
      <c r="H28" s="502"/>
      <c r="I28" s="482"/>
      <c r="J28" s="46">
        <f t="shared" si="0"/>
        <v>101.05557598390538</v>
      </c>
      <c r="K28" s="483"/>
      <c r="L28" s="485"/>
      <c r="M28" s="487"/>
      <c r="N28" s="83"/>
      <c r="O28" s="37">
        <v>104</v>
      </c>
      <c r="P28" s="47">
        <v>15886.596102027999</v>
      </c>
      <c r="Q28" s="39">
        <v>101.05557598390538</v>
      </c>
      <c r="R28" s="38">
        <v>16363.54222304344</v>
      </c>
      <c r="S28" s="20"/>
      <c r="T28" s="84"/>
      <c r="U28" s="85" t="s">
        <v>96</v>
      </c>
      <c r="V28" s="86">
        <v>87.355780379667692</v>
      </c>
      <c r="W28" s="59" t="s">
        <v>97</v>
      </c>
      <c r="X28" s="70"/>
      <c r="Y28" s="69" t="s">
        <v>98</v>
      </c>
      <c r="Z28" s="75" t="e">
        <v>#N/A</v>
      </c>
      <c r="AA28" s="75" t="e">
        <v>#N/A</v>
      </c>
      <c r="AB28" s="55"/>
      <c r="AC28" s="505"/>
      <c r="AD28" s="507"/>
      <c r="AE28" s="87"/>
      <c r="AN28" s="5"/>
      <c r="AO28" s="5"/>
      <c r="AP28" s="5"/>
      <c r="AQ28" s="5"/>
      <c r="AR28" s="5"/>
      <c r="AS28" s="5"/>
      <c r="AT28" s="5"/>
      <c r="AU28" s="5"/>
    </row>
    <row r="29" spans="1:49" ht="16.5" thickTop="1" thickBot="1" x14ac:dyDescent="0.3">
      <c r="A29" s="492">
        <v>6</v>
      </c>
      <c r="B29" s="493">
        <v>50</v>
      </c>
      <c r="C29" s="493">
        <v>60.2</v>
      </c>
      <c r="D29" s="44" t="s">
        <v>99</v>
      </c>
      <c r="E29" s="44" t="s">
        <v>100</v>
      </c>
      <c r="F29" s="45">
        <v>11047.198067183999</v>
      </c>
      <c r="G29" s="481">
        <f>AVERAGE(F29:F31)</f>
        <v>11554.324285083334</v>
      </c>
      <c r="H29" s="501">
        <f>STDEV(F29:F31)/G29</f>
        <v>4.2489360862646527E-2</v>
      </c>
      <c r="I29" s="481">
        <f>G29/$G$41</f>
        <v>58.040967847942298</v>
      </c>
      <c r="J29" s="46">
        <f t="shared" si="0"/>
        <v>70.663914299995312</v>
      </c>
      <c r="K29" s="483">
        <f>AVERAGE(J29:J31)</f>
        <v>73.895053821715351</v>
      </c>
      <c r="L29" s="485">
        <f>STDEV(J29:J31)/K29</f>
        <v>4.2306403119285546E-2</v>
      </c>
      <c r="M29" s="503">
        <f>K29/C29</f>
        <v>1.2274925884005872</v>
      </c>
      <c r="N29" s="80"/>
      <c r="O29" s="37">
        <v>280</v>
      </c>
      <c r="P29" s="47">
        <v>40557.652931753997</v>
      </c>
      <c r="Q29" s="39">
        <v>247.16967816216109</v>
      </c>
      <c r="R29" s="38">
        <v>46261.12674946792</v>
      </c>
      <c r="S29" s="20"/>
      <c r="T29" s="88"/>
      <c r="U29" s="85" t="s">
        <v>101</v>
      </c>
      <c r="V29" s="89">
        <v>6.6228476097596909</v>
      </c>
      <c r="W29" s="59" t="s">
        <v>97</v>
      </c>
      <c r="X29" s="20"/>
      <c r="Y29" s="20"/>
      <c r="Z29" s="20"/>
      <c r="AA29" s="20"/>
      <c r="AB29" s="55"/>
      <c r="AC29" s="90"/>
      <c r="AD29" s="90"/>
      <c r="AE29" s="91"/>
      <c r="AN29" s="5"/>
      <c r="AO29" s="5"/>
      <c r="AP29" s="5"/>
      <c r="AQ29" s="5"/>
      <c r="AR29" s="5"/>
      <c r="AS29" s="5"/>
      <c r="AT29" s="5"/>
      <c r="AU29" s="5"/>
    </row>
    <row r="30" spans="1:49" ht="16.5" thickTop="1" thickBot="1" x14ac:dyDescent="0.3">
      <c r="A30" s="492"/>
      <c r="B30" s="493"/>
      <c r="C30" s="493"/>
      <c r="D30" s="57" t="s">
        <v>102</v>
      </c>
      <c r="E30" s="57" t="s">
        <v>103</v>
      </c>
      <c r="F30" s="58">
        <v>12027.28489209</v>
      </c>
      <c r="G30" s="482"/>
      <c r="H30" s="502"/>
      <c r="I30" s="482"/>
      <c r="J30" s="46">
        <f t="shared" si="0"/>
        <v>76.904589745318702</v>
      </c>
      <c r="K30" s="483"/>
      <c r="L30" s="485"/>
      <c r="M30" s="503"/>
      <c r="N30" s="83"/>
      <c r="O30" s="37">
        <v>280</v>
      </c>
      <c r="P30" s="47">
        <v>35226.813986861998</v>
      </c>
      <c r="Q30" s="39">
        <v>216.292246750327</v>
      </c>
      <c r="R30" s="38">
        <v>46261.12674946792</v>
      </c>
      <c r="S30" s="20"/>
      <c r="T30" s="74"/>
      <c r="U30" s="21" t="s">
        <v>104</v>
      </c>
      <c r="V30" s="86">
        <v>13.89281477700032</v>
      </c>
      <c r="W30" s="59" t="s">
        <v>97</v>
      </c>
      <c r="X30" s="20"/>
      <c r="Y30" s="92">
        <v>0</v>
      </c>
      <c r="Z30" s="20"/>
      <c r="AA30" s="20"/>
      <c r="AB30" s="55"/>
      <c r="AC30" s="508" t="s">
        <v>105</v>
      </c>
      <c r="AD30" s="511" t="s">
        <v>106</v>
      </c>
      <c r="AE30" s="93"/>
      <c r="AN30" s="5"/>
      <c r="AO30" s="5"/>
      <c r="AP30" s="5"/>
      <c r="AQ30" s="5"/>
      <c r="AR30" s="5"/>
      <c r="AS30" s="5"/>
      <c r="AT30" s="5"/>
      <c r="AU30" s="5"/>
    </row>
    <row r="31" spans="1:49" ht="16.5" thickTop="1" thickBot="1" x14ac:dyDescent="0.3">
      <c r="A31" s="492"/>
      <c r="B31" s="493"/>
      <c r="C31" s="493"/>
      <c r="D31" s="44" t="s">
        <v>107</v>
      </c>
      <c r="E31" s="44" t="s">
        <v>108</v>
      </c>
      <c r="F31" s="45">
        <v>11588.489895975999</v>
      </c>
      <c r="G31" s="482"/>
      <c r="H31" s="502"/>
      <c r="I31" s="482"/>
      <c r="J31" s="46">
        <f t="shared" si="0"/>
        <v>74.116657419832052</v>
      </c>
      <c r="K31" s="483"/>
      <c r="L31" s="485"/>
      <c r="M31" s="503"/>
      <c r="N31" s="80"/>
      <c r="O31" s="37">
        <v>519</v>
      </c>
      <c r="P31" s="47">
        <v>109237.21251108999</v>
      </c>
      <c r="Q31" s="39">
        <v>641.17568358098106</v>
      </c>
      <c r="R31" s="38">
        <v>88062.906898850008</v>
      </c>
      <c r="S31" s="20"/>
      <c r="T31" s="74"/>
      <c r="U31" s="21" t="s">
        <v>109</v>
      </c>
      <c r="V31" s="94">
        <v>14.208304647410211</v>
      </c>
      <c r="W31" s="59" t="s">
        <v>97</v>
      </c>
      <c r="X31" s="20"/>
      <c r="Y31" s="20"/>
      <c r="Z31" s="20"/>
      <c r="AA31" s="20"/>
      <c r="AB31" s="55"/>
      <c r="AC31" s="509"/>
      <c r="AD31" s="512"/>
      <c r="AE31" s="95"/>
      <c r="AN31" s="5"/>
      <c r="AO31" s="5"/>
      <c r="AP31" s="5"/>
      <c r="AQ31" s="5"/>
      <c r="AR31" s="5"/>
      <c r="AS31" s="5"/>
      <c r="AT31" s="5"/>
      <c r="AU31" s="5"/>
    </row>
    <row r="32" spans="1:49" ht="16.5" thickTop="1" thickBot="1" x14ac:dyDescent="0.3">
      <c r="A32" s="492">
        <v>6</v>
      </c>
      <c r="B32" s="493">
        <v>25</v>
      </c>
      <c r="C32" s="493">
        <v>29.5</v>
      </c>
      <c r="D32" s="57" t="s">
        <v>110</v>
      </c>
      <c r="E32" s="57" t="s">
        <v>111</v>
      </c>
      <c r="F32" s="58">
        <v>5088.3090098849998</v>
      </c>
      <c r="G32" s="481">
        <f>AVERAGE(F32:F34)</f>
        <v>5154.5468706424999</v>
      </c>
      <c r="H32" s="514">
        <f>STDEV(F32:F34)/G32</f>
        <v>1.8173174747785546E-2</v>
      </c>
      <c r="I32" s="481">
        <f>G32/$G$41</f>
        <v>25.892893587547007</v>
      </c>
      <c r="J32" s="46">
        <f t="shared" si="0"/>
        <v>31.416821596887839</v>
      </c>
      <c r="K32" s="483">
        <f>AVERAGE(J32:J34)</f>
        <v>37.542345647391521</v>
      </c>
      <c r="L32" s="485">
        <f>STDEV(J32:J34)/K32</f>
        <v>0.26207573464578293</v>
      </c>
      <c r="M32" s="503">
        <f>K32/C32</f>
        <v>1.2726218863522549</v>
      </c>
      <c r="O32" s="37">
        <v>519</v>
      </c>
      <c r="P32" s="47">
        <v>81764.876084760006</v>
      </c>
      <c r="Q32" s="39">
        <v>482.90654409474496</v>
      </c>
      <c r="R32" s="38">
        <v>88062.906898850008</v>
      </c>
      <c r="S32" s="20"/>
      <c r="T32" s="74"/>
      <c r="U32" s="21" t="s">
        <v>112</v>
      </c>
      <c r="V32" s="96">
        <v>16.145555555555557</v>
      </c>
      <c r="W32" s="59" t="s">
        <v>97</v>
      </c>
      <c r="X32" s="20"/>
      <c r="Y32" s="20"/>
      <c r="Z32" s="20"/>
      <c r="AA32" s="20"/>
      <c r="AB32" s="55"/>
      <c r="AC32" s="510"/>
      <c r="AD32" s="513"/>
      <c r="AE32" s="97"/>
      <c r="AP32" s="5"/>
      <c r="AQ32" s="5"/>
      <c r="AR32" s="5"/>
      <c r="AS32" s="5"/>
      <c r="AT32" s="5"/>
      <c r="AU32" s="5"/>
      <c r="AV32" s="5"/>
      <c r="AW32" s="5"/>
    </row>
    <row r="33" spans="1:49" ht="16.5" thickTop="1" thickBot="1" x14ac:dyDescent="0.3">
      <c r="A33" s="492"/>
      <c r="B33" s="493"/>
      <c r="C33" s="493"/>
      <c r="D33" s="44" t="s">
        <v>113</v>
      </c>
      <c r="E33" s="44" t="s">
        <v>114</v>
      </c>
      <c r="F33" s="98" t="s">
        <v>115</v>
      </c>
      <c r="G33" s="482"/>
      <c r="H33" s="515"/>
      <c r="I33" s="482"/>
      <c r="J33" s="46">
        <f t="shared" si="0"/>
        <v>48.891431566536525</v>
      </c>
      <c r="K33" s="483"/>
      <c r="L33" s="485"/>
      <c r="M33" s="503"/>
      <c r="N33" s="99"/>
      <c r="O33" s="37">
        <v>519</v>
      </c>
      <c r="P33" s="47">
        <v>105231.81363980001</v>
      </c>
      <c r="Q33" s="39">
        <v>617.94942845666822</v>
      </c>
      <c r="R33" s="38">
        <v>88062.906898850008</v>
      </c>
      <c r="S33" s="20"/>
      <c r="T33" s="74"/>
      <c r="U33" s="55"/>
      <c r="V33" s="20"/>
      <c r="W33" s="20"/>
      <c r="X33" s="20"/>
      <c r="Y33" s="20"/>
      <c r="Z33" s="76"/>
      <c r="AA33" s="100"/>
      <c r="AB33" s="100"/>
      <c r="AC33" s="100"/>
      <c r="AD33" s="100"/>
      <c r="AE33" s="101"/>
      <c r="AP33" s="5"/>
      <c r="AQ33" s="5"/>
      <c r="AR33" s="5"/>
      <c r="AS33" s="5"/>
      <c r="AT33" s="5"/>
      <c r="AU33" s="5"/>
      <c r="AV33" s="5"/>
      <c r="AW33" s="5"/>
    </row>
    <row r="34" spans="1:49" ht="16.5" thickTop="1" thickBot="1" x14ac:dyDescent="0.3">
      <c r="A34" s="492"/>
      <c r="B34" s="493"/>
      <c r="C34" s="493"/>
      <c r="D34" s="57" t="s">
        <v>116</v>
      </c>
      <c r="E34" s="57" t="s">
        <v>117</v>
      </c>
      <c r="F34" s="58">
        <v>5220.7847314000001</v>
      </c>
      <c r="G34" s="482"/>
      <c r="H34" s="515"/>
      <c r="I34" s="482"/>
      <c r="J34" s="46">
        <f t="shared" si="0"/>
        <v>32.318783778750181</v>
      </c>
      <c r="K34" s="483"/>
      <c r="L34" s="485"/>
      <c r="M34" s="503"/>
      <c r="N34" s="102"/>
      <c r="O34" s="37">
        <v>1015</v>
      </c>
      <c r="P34" s="47">
        <v>150264.65655886999</v>
      </c>
      <c r="Q34" s="39">
        <v>883.03944908783944</v>
      </c>
      <c r="R34" s="38">
        <v>172071.04370938818</v>
      </c>
      <c r="S34" s="20"/>
      <c r="T34" s="74"/>
      <c r="U34" s="21" t="s">
        <v>118</v>
      </c>
      <c r="V34" s="86">
        <v>1954.1632928369922</v>
      </c>
      <c r="W34" s="59" t="s">
        <v>17</v>
      </c>
      <c r="X34" s="103"/>
      <c r="Y34" s="20"/>
      <c r="Z34" s="76"/>
      <c r="AA34" s="104" t="s">
        <v>119</v>
      </c>
      <c r="AB34" s="100"/>
      <c r="AC34" s="105" t="s">
        <v>120</v>
      </c>
      <c r="AD34" s="106">
        <v>1.6</v>
      </c>
      <c r="AE34" s="107"/>
      <c r="AP34" s="5"/>
      <c r="AQ34" s="5"/>
      <c r="AR34" s="5"/>
      <c r="AS34" s="5"/>
      <c r="AT34" s="5"/>
      <c r="AU34" s="5"/>
      <c r="AV34" s="5"/>
      <c r="AW34" s="5"/>
    </row>
    <row r="35" spans="1:49" ht="16.5" thickTop="1" thickBot="1" x14ac:dyDescent="0.3">
      <c r="A35" s="492">
        <v>6</v>
      </c>
      <c r="B35" s="493">
        <v>10</v>
      </c>
      <c r="C35" s="493">
        <v>12.2</v>
      </c>
      <c r="D35" s="44" t="s">
        <v>121</v>
      </c>
      <c r="E35" s="44" t="s">
        <v>122</v>
      </c>
      <c r="F35" s="45">
        <v>2043.312508941</v>
      </c>
      <c r="G35" s="481">
        <f>AVERAGE(F35:F37)</f>
        <v>2084.2716623010001</v>
      </c>
      <c r="H35" s="501">
        <f>STDEV(F35:F37)/G35</f>
        <v>4.9011200415798761E-2</v>
      </c>
      <c r="I35" s="481">
        <f>G35/$G$41</f>
        <v>10.469945412053759</v>
      </c>
      <c r="J35" s="46">
        <f t="shared" si="0"/>
        <v>10.374114986571193</v>
      </c>
      <c r="K35" s="483">
        <f>AVERAGE(J35:J37)</f>
        <v>10.657405206319458</v>
      </c>
      <c r="L35" s="485">
        <f>STDEV(J35:J37)/K35</f>
        <v>6.6228476097596647E-2</v>
      </c>
      <c r="M35" s="487">
        <f>K35/C35</f>
        <v>0.87355780379667691</v>
      </c>
      <c r="N35" s="108"/>
      <c r="O35" s="37">
        <v>1500</v>
      </c>
      <c r="P35" s="47">
        <v>249057.87210414</v>
      </c>
      <c r="Q35" s="39">
        <v>1503.2830680013894</v>
      </c>
      <c r="R35" s="38">
        <v>248559.29241367249</v>
      </c>
      <c r="S35" s="20"/>
      <c r="T35" s="74"/>
      <c r="U35" s="21" t="s">
        <v>123</v>
      </c>
      <c r="V35" s="86">
        <v>282159.66659823002</v>
      </c>
      <c r="W35" s="59" t="s">
        <v>17</v>
      </c>
      <c r="X35" s="20"/>
      <c r="Y35" s="109"/>
      <c r="Z35" s="110"/>
      <c r="AA35" s="100" t="s">
        <v>119</v>
      </c>
      <c r="AB35" s="100"/>
      <c r="AC35" s="105" t="s">
        <v>124</v>
      </c>
      <c r="AD35" s="106">
        <v>1.6</v>
      </c>
      <c r="AE35" s="107"/>
      <c r="AP35" s="5"/>
      <c r="AQ35" s="5"/>
      <c r="AR35" s="5"/>
      <c r="AS35" s="5"/>
      <c r="AT35" s="5"/>
      <c r="AU35" s="5"/>
      <c r="AV35" s="5"/>
      <c r="AW35" s="5"/>
    </row>
    <row r="36" spans="1:49" ht="16.5" thickTop="1" thickBot="1" x14ac:dyDescent="0.3">
      <c r="A36" s="492"/>
      <c r="B36" s="493"/>
      <c r="C36" s="493"/>
      <c r="D36" s="57" t="s">
        <v>125</v>
      </c>
      <c r="E36" s="57" t="s">
        <v>126</v>
      </c>
      <c r="F36" s="58">
        <v>2008.954965682</v>
      </c>
      <c r="G36" s="482"/>
      <c r="H36" s="502"/>
      <c r="I36" s="482"/>
      <c r="J36" s="46">
        <f t="shared" si="0"/>
        <v>10.137236828529405</v>
      </c>
      <c r="K36" s="483"/>
      <c r="L36" s="485"/>
      <c r="M36" s="487"/>
      <c r="N36" s="108"/>
      <c r="O36" s="37">
        <v>1500</v>
      </c>
      <c r="P36" s="47">
        <v>264956.00541722</v>
      </c>
      <c r="Q36" s="39">
        <v>1608.8407477701796</v>
      </c>
      <c r="R36" s="38">
        <v>248559.29241367249</v>
      </c>
      <c r="S36" s="20"/>
      <c r="T36" s="74"/>
      <c r="U36" s="48"/>
      <c r="V36" s="111"/>
      <c r="W36" s="112"/>
      <c r="X36" s="20"/>
      <c r="Y36" s="20"/>
      <c r="Z36" s="76"/>
      <c r="AA36" s="100" t="s">
        <v>127</v>
      </c>
      <c r="AB36" s="100"/>
      <c r="AC36" s="113" t="s">
        <v>128</v>
      </c>
      <c r="AD36" s="106">
        <v>1.6</v>
      </c>
      <c r="AE36" s="107"/>
      <c r="AP36" s="5"/>
      <c r="AQ36" s="5"/>
      <c r="AR36" s="5"/>
      <c r="AS36" s="5"/>
      <c r="AT36" s="5"/>
      <c r="AU36" s="5"/>
      <c r="AV36" s="5"/>
      <c r="AW36" s="5"/>
    </row>
    <row r="37" spans="1:49" ht="16.5" thickTop="1" thickBot="1" x14ac:dyDescent="0.3">
      <c r="A37" s="492"/>
      <c r="B37" s="493"/>
      <c r="C37" s="493"/>
      <c r="D37" s="44" t="s">
        <v>129</v>
      </c>
      <c r="E37" s="44" t="s">
        <v>130</v>
      </c>
      <c r="F37" s="45">
        <v>2200.5475122799999</v>
      </c>
      <c r="G37" s="482"/>
      <c r="H37" s="502"/>
      <c r="I37" s="482"/>
      <c r="J37" s="46">
        <f t="shared" si="0"/>
        <v>11.460863803857775</v>
      </c>
      <c r="K37" s="483"/>
      <c r="L37" s="485"/>
      <c r="M37" s="487"/>
      <c r="N37" s="114"/>
      <c r="O37" s="37"/>
      <c r="P37" s="47"/>
      <c r="Q37" s="39" t="s">
        <v>119</v>
      </c>
      <c r="R37" s="38" t="s">
        <v>119</v>
      </c>
      <c r="S37" s="20"/>
      <c r="T37" s="74"/>
      <c r="U37" s="497" t="s">
        <v>131</v>
      </c>
      <c r="V37" s="499" t="s">
        <v>132</v>
      </c>
      <c r="W37" s="500"/>
      <c r="X37" s="20"/>
      <c r="Y37" s="20"/>
      <c r="Z37" s="85" t="s">
        <v>133</v>
      </c>
      <c r="AA37" s="86">
        <v>103.73746052571896</v>
      </c>
      <c r="AB37" s="59" t="s">
        <v>97</v>
      </c>
      <c r="AC37" s="105" t="s">
        <v>134</v>
      </c>
      <c r="AD37" s="115">
        <v>50</v>
      </c>
      <c r="AE37" s="116"/>
      <c r="AP37" s="5"/>
      <c r="AQ37" s="5"/>
      <c r="AR37" s="5"/>
      <c r="AS37" s="5"/>
      <c r="AT37" s="5"/>
      <c r="AU37" s="5"/>
      <c r="AV37" s="5"/>
      <c r="AW37" s="5"/>
    </row>
    <row r="38" spans="1:49" ht="16.5" thickTop="1" thickBot="1" x14ac:dyDescent="0.3">
      <c r="A38" s="492">
        <v>6</v>
      </c>
      <c r="B38" s="493">
        <v>5</v>
      </c>
      <c r="C38" s="493">
        <v>5.84</v>
      </c>
      <c r="D38" s="57" t="s">
        <v>135</v>
      </c>
      <c r="E38" s="57" t="s">
        <v>48</v>
      </c>
      <c r="F38" s="58">
        <v>1487.3214997079999</v>
      </c>
      <c r="G38" s="481">
        <f>AVERAGE(F38:F40)</f>
        <v>1379.8339699143332</v>
      </c>
      <c r="H38" s="501">
        <f>STDEV(F38:F40)/G38</f>
        <v>7.8951267020108545E-2</v>
      </c>
      <c r="I38" s="481">
        <f>G38/$G$41</f>
        <v>6.9313355854732945</v>
      </c>
      <c r="J38" s="46">
        <f t="shared" si="0"/>
        <v>6.5858347692717878</v>
      </c>
      <c r="K38" s="483">
        <f>AVERAGE(J38:J40)</f>
        <v>5.8737944340872863</v>
      </c>
      <c r="L38" s="485">
        <f>STDEV(J38:J40)/K38</f>
        <v>0.12258255774221238</v>
      </c>
      <c r="M38" s="487">
        <f>K38/C38</f>
        <v>1.0057867181656313</v>
      </c>
      <c r="O38" s="37"/>
      <c r="P38" s="47"/>
      <c r="Q38" s="39" t="s">
        <v>119</v>
      </c>
      <c r="R38" s="38" t="s">
        <v>119</v>
      </c>
      <c r="S38" s="20"/>
      <c r="T38" s="74"/>
      <c r="U38" s="498"/>
      <c r="V38" s="31" t="s">
        <v>16</v>
      </c>
      <c r="W38" s="31" t="s">
        <v>17</v>
      </c>
      <c r="X38" s="92">
        <v>1</v>
      </c>
      <c r="Y38" s="20"/>
      <c r="Z38" s="85" t="s">
        <v>136</v>
      </c>
      <c r="AA38" s="89">
        <v>4.7967597428204787</v>
      </c>
      <c r="AB38" s="59" t="s">
        <v>97</v>
      </c>
      <c r="AC38" s="105" t="s">
        <v>137</v>
      </c>
      <c r="AD38" s="117">
        <v>1000000</v>
      </c>
      <c r="AE38" s="118"/>
      <c r="AP38" s="5"/>
      <c r="AQ38" s="5"/>
      <c r="AR38" s="5"/>
      <c r="AS38" s="5"/>
      <c r="AT38" s="5"/>
      <c r="AU38" s="5"/>
      <c r="AV38" s="5"/>
      <c r="AW38" s="5"/>
    </row>
    <row r="39" spans="1:49" ht="16.5" thickTop="1" thickBot="1" x14ac:dyDescent="0.3">
      <c r="A39" s="492"/>
      <c r="B39" s="493"/>
      <c r="C39" s="493"/>
      <c r="D39" s="44" t="s">
        <v>138</v>
      </c>
      <c r="E39" s="44" t="s">
        <v>84</v>
      </c>
      <c r="F39" s="45">
        <v>1382.682328246</v>
      </c>
      <c r="G39" s="482"/>
      <c r="H39" s="502"/>
      <c r="I39" s="482"/>
      <c r="J39" s="46">
        <f t="shared" si="0"/>
        <v>5.8895060982847456</v>
      </c>
      <c r="K39" s="483"/>
      <c r="L39" s="485"/>
      <c r="M39" s="487"/>
      <c r="N39" s="119"/>
      <c r="O39" s="37"/>
      <c r="P39" s="47"/>
      <c r="Q39" s="39" t="s">
        <v>119</v>
      </c>
      <c r="R39" s="38" t="s">
        <v>119</v>
      </c>
      <c r="S39" s="20"/>
      <c r="T39" s="74"/>
      <c r="U39" s="490" t="s">
        <v>139</v>
      </c>
      <c r="V39" s="120">
        <v>29.5</v>
      </c>
      <c r="W39" s="121">
        <v>7694</v>
      </c>
      <c r="X39" s="92">
        <v>1</v>
      </c>
      <c r="Y39" s="20"/>
      <c r="Z39" s="76"/>
      <c r="AA39" s="100"/>
      <c r="AB39" s="100"/>
      <c r="AC39" s="100"/>
      <c r="AD39" s="100"/>
      <c r="AE39" s="101"/>
      <c r="AP39" s="5"/>
      <c r="AQ39" s="5"/>
      <c r="AR39" s="5"/>
      <c r="AS39" s="5"/>
      <c r="AT39" s="5"/>
      <c r="AU39" s="5"/>
      <c r="AV39" s="5"/>
      <c r="AW39" s="5"/>
    </row>
    <row r="40" spans="1:49" ht="15.75" thickBot="1" x14ac:dyDescent="0.3">
      <c r="A40" s="492"/>
      <c r="B40" s="493"/>
      <c r="C40" s="493"/>
      <c r="D40" s="57" t="s">
        <v>140</v>
      </c>
      <c r="E40" s="57" t="s">
        <v>69</v>
      </c>
      <c r="F40" s="58">
        <v>1269.498081789</v>
      </c>
      <c r="G40" s="482"/>
      <c r="H40" s="502"/>
      <c r="I40" s="482"/>
      <c r="J40" s="46">
        <f t="shared" si="0"/>
        <v>5.1460424347053255</v>
      </c>
      <c r="K40" s="483"/>
      <c r="L40" s="485"/>
      <c r="M40" s="487"/>
      <c r="N40" s="5"/>
      <c r="O40" s="37"/>
      <c r="P40" s="47"/>
      <c r="Q40" s="39" t="s">
        <v>119</v>
      </c>
      <c r="R40" s="38" t="s">
        <v>119</v>
      </c>
      <c r="S40" s="20"/>
      <c r="T40" s="74"/>
      <c r="U40" s="490"/>
      <c r="V40" s="122">
        <v>104</v>
      </c>
      <c r="W40" s="123">
        <v>29700</v>
      </c>
      <c r="X40" s="92">
        <v>0</v>
      </c>
      <c r="Y40" s="20"/>
      <c r="Z40" s="76"/>
      <c r="AA40" s="100"/>
      <c r="AB40" s="100"/>
      <c r="AC40" s="100"/>
      <c r="AD40" s="100"/>
      <c r="AE40" s="101"/>
      <c r="AP40" s="5"/>
      <c r="AQ40" s="5"/>
      <c r="AR40" s="5"/>
      <c r="AS40" s="5"/>
      <c r="AT40" s="5"/>
      <c r="AU40" s="5"/>
      <c r="AV40" s="5"/>
      <c r="AW40" s="5"/>
    </row>
    <row r="41" spans="1:49" ht="15.75" thickBot="1" x14ac:dyDescent="0.3">
      <c r="A41" s="492">
        <v>6</v>
      </c>
      <c r="B41" s="493">
        <v>0</v>
      </c>
      <c r="C41" s="494">
        <v>0</v>
      </c>
      <c r="D41" s="44" t="s">
        <v>141</v>
      </c>
      <c r="E41" s="44" t="s">
        <v>108</v>
      </c>
      <c r="F41" s="45">
        <v>235.25335724799999</v>
      </c>
      <c r="G41" s="481">
        <f>AVERAGE(F41:F43)</f>
        <v>199.07187480666667</v>
      </c>
      <c r="H41" s="495">
        <f>STDEV(F41:F43)/G41</f>
        <v>0.26763836529525364</v>
      </c>
      <c r="I41" s="481">
        <f>G41/$G$41</f>
        <v>1</v>
      </c>
      <c r="J41" s="46">
        <f t="shared" si="0"/>
        <v>1.2430743545631036E-2</v>
      </c>
      <c r="K41" s="483"/>
      <c r="L41" s="485"/>
      <c r="M41" s="487"/>
      <c r="N41" s="5"/>
      <c r="O41" s="37"/>
      <c r="P41" s="47"/>
      <c r="Q41" s="39" t="s">
        <v>119</v>
      </c>
      <c r="R41" s="38" t="s">
        <v>119</v>
      </c>
      <c r="S41" s="20"/>
      <c r="T41" s="74"/>
      <c r="U41" s="490"/>
      <c r="V41" s="122">
        <v>280</v>
      </c>
      <c r="W41" s="123">
        <v>49923.336789879002</v>
      </c>
      <c r="X41" s="92">
        <v>0</v>
      </c>
      <c r="Y41" s="20"/>
      <c r="Z41" s="76"/>
      <c r="AA41" s="100"/>
      <c r="AB41" s="100"/>
      <c r="AC41" s="100"/>
      <c r="AD41" s="100"/>
      <c r="AE41" s="101"/>
      <c r="AP41" s="5"/>
      <c r="AQ41" s="5"/>
      <c r="AR41" s="5"/>
      <c r="AS41" s="5"/>
      <c r="AT41" s="5"/>
      <c r="AU41" s="5"/>
      <c r="AV41" s="5"/>
      <c r="AW41" s="5"/>
    </row>
    <row r="42" spans="1:49" ht="15.75" thickBot="1" x14ac:dyDescent="0.3">
      <c r="A42" s="492"/>
      <c r="B42" s="493"/>
      <c r="C42" s="493"/>
      <c r="D42" s="57" t="s">
        <v>142</v>
      </c>
      <c r="E42" s="57" t="s">
        <v>54</v>
      </c>
      <c r="F42" s="58">
        <v>224.07238537200001</v>
      </c>
      <c r="G42" s="482"/>
      <c r="H42" s="496"/>
      <c r="I42" s="482"/>
      <c r="J42" s="46">
        <f t="shared" si="0"/>
        <v>6.1366908835072337E-3</v>
      </c>
      <c r="K42" s="483"/>
      <c r="L42" s="485"/>
      <c r="M42" s="487"/>
      <c r="N42" s="5"/>
      <c r="O42" s="37"/>
      <c r="P42" s="47"/>
      <c r="Q42" s="39" t="s">
        <v>119</v>
      </c>
      <c r="R42" s="38" t="s">
        <v>119</v>
      </c>
      <c r="S42" s="20"/>
      <c r="T42" s="124"/>
      <c r="U42" s="491"/>
      <c r="V42" s="122">
        <v>1015</v>
      </c>
      <c r="W42" s="123">
        <v>54931</v>
      </c>
      <c r="X42" s="92">
        <v>0</v>
      </c>
      <c r="Y42" s="20"/>
      <c r="Z42" s="76"/>
      <c r="AA42" s="100"/>
      <c r="AB42" s="100"/>
      <c r="AC42" s="100"/>
      <c r="AD42" s="100"/>
      <c r="AE42" s="101"/>
      <c r="AP42" s="5"/>
      <c r="AQ42" s="5"/>
      <c r="AR42" s="5"/>
      <c r="AS42" s="5"/>
      <c r="AT42" s="5"/>
      <c r="AU42" s="5"/>
      <c r="AV42" s="5"/>
      <c r="AW42" s="5"/>
    </row>
    <row r="43" spans="1:49" ht="16.5" thickTop="1" thickBot="1" x14ac:dyDescent="0.3">
      <c r="A43" s="492"/>
      <c r="B43" s="493"/>
      <c r="C43" s="493"/>
      <c r="D43" s="125" t="s">
        <v>143</v>
      </c>
      <c r="E43" s="125" t="s">
        <v>88</v>
      </c>
      <c r="F43" s="126">
        <v>137.88988180000001</v>
      </c>
      <c r="G43" s="482"/>
      <c r="H43" s="496"/>
      <c r="I43" s="482"/>
      <c r="J43" s="46" t="e">
        <f t="shared" si="0"/>
        <v>#NUM!</v>
      </c>
      <c r="K43" s="484"/>
      <c r="L43" s="486"/>
      <c r="M43" s="488"/>
      <c r="N43" s="5"/>
      <c r="O43" s="37"/>
      <c r="P43" s="47"/>
      <c r="Q43" s="39" t="s">
        <v>119</v>
      </c>
      <c r="R43" s="38" t="s">
        <v>119</v>
      </c>
      <c r="S43" s="20"/>
      <c r="T43" s="20"/>
      <c r="U43" s="124"/>
      <c r="V43" s="127">
        <v>1015</v>
      </c>
      <c r="W43" s="128">
        <v>100127.91480482</v>
      </c>
      <c r="X43" s="92">
        <v>0</v>
      </c>
      <c r="Y43" s="20"/>
      <c r="Z43" s="76"/>
      <c r="AA43" s="100"/>
      <c r="AB43" s="100"/>
      <c r="AC43" s="100"/>
      <c r="AD43" s="100"/>
      <c r="AE43" s="101"/>
      <c r="AP43" s="5"/>
      <c r="AQ43" s="5"/>
      <c r="AR43" s="5"/>
      <c r="AS43" s="5"/>
      <c r="AT43" s="5"/>
      <c r="AU43" s="5"/>
      <c r="AV43" s="5"/>
      <c r="AW43" s="5"/>
    </row>
    <row r="44" spans="1:49" ht="13.5" customHeight="1" thickTop="1" x14ac:dyDescent="0.25">
      <c r="A44" s="129"/>
      <c r="B44" s="129"/>
      <c r="C44" s="130"/>
      <c r="D44" s="129"/>
      <c r="E44" s="129"/>
      <c r="F44" s="129"/>
      <c r="G44" s="129"/>
      <c r="H44" s="129"/>
      <c r="I44" s="5"/>
      <c r="J44" s="5"/>
      <c r="K44" s="5"/>
      <c r="L44" s="5"/>
      <c r="M44" s="5"/>
      <c r="N44" s="5"/>
      <c r="O44" s="37"/>
      <c r="P44" s="47"/>
      <c r="Q44" s="39" t="s">
        <v>119</v>
      </c>
      <c r="R44" s="38" t="s">
        <v>119</v>
      </c>
      <c r="S44" s="20"/>
      <c r="T44" s="20"/>
      <c r="U44" s="20"/>
      <c r="V44" s="127">
        <v>1500</v>
      </c>
      <c r="W44" s="128">
        <v>1</v>
      </c>
      <c r="X44" s="92">
        <v>0</v>
      </c>
      <c r="Y44" s="20"/>
      <c r="Z44" s="76"/>
      <c r="AA44" s="100"/>
      <c r="AB44" s="100"/>
      <c r="AC44" s="100"/>
      <c r="AD44" s="100"/>
      <c r="AP44" s="5"/>
      <c r="AQ44" s="5"/>
      <c r="AR44" s="5"/>
      <c r="AS44" s="5"/>
      <c r="AT44" s="5"/>
      <c r="AU44" s="5"/>
      <c r="AV44" s="5"/>
      <c r="AW44" s="5"/>
    </row>
    <row r="45" spans="1:49" ht="12.75" customHeight="1" x14ac:dyDescent="0.2">
      <c r="A45" s="129"/>
      <c r="B45" s="129"/>
      <c r="C45" s="130"/>
      <c r="D45" s="129"/>
      <c r="E45" s="129"/>
      <c r="F45" s="129"/>
      <c r="G45" s="129"/>
      <c r="H45" s="129"/>
      <c r="I45" s="129"/>
      <c r="J45" s="129"/>
      <c r="K45" s="129"/>
      <c r="L45" s="129"/>
      <c r="X45" s="131"/>
      <c r="Z45" s="132"/>
      <c r="AA45" s="133"/>
      <c r="AB45" s="133"/>
      <c r="AC45" s="134"/>
      <c r="AD45" s="135"/>
      <c r="AP45" s="5"/>
      <c r="AQ45" s="5"/>
      <c r="AR45" s="5"/>
      <c r="AS45" s="5"/>
      <c r="AT45" s="5"/>
      <c r="AU45" s="5"/>
      <c r="AV45" s="5"/>
      <c r="AW45" s="5"/>
    </row>
    <row r="46" spans="1:49" ht="12.75" customHeight="1" x14ac:dyDescent="0.2">
      <c r="A46" s="129"/>
      <c r="B46" s="129"/>
      <c r="C46" s="130"/>
      <c r="D46" s="129"/>
      <c r="E46" s="129"/>
      <c r="F46" s="129"/>
      <c r="G46" s="129"/>
      <c r="H46" s="129"/>
      <c r="I46" s="129"/>
      <c r="J46" s="129"/>
      <c r="K46" s="129"/>
      <c r="L46" s="129"/>
      <c r="X46" s="131"/>
      <c r="Z46" s="132"/>
      <c r="AA46" s="133"/>
      <c r="AB46" s="133"/>
      <c r="AC46" s="134"/>
      <c r="AD46" s="135"/>
      <c r="AP46" s="5"/>
      <c r="AQ46" s="5"/>
      <c r="AR46" s="5"/>
      <c r="AS46" s="5"/>
      <c r="AT46" s="5"/>
      <c r="AU46" s="5"/>
      <c r="AV46" s="5"/>
      <c r="AW46" s="5"/>
    </row>
    <row r="47" spans="1:49" ht="12.75" customHeight="1" x14ac:dyDescent="0.2">
      <c r="X47" s="131"/>
      <c r="Z47" s="132"/>
      <c r="AA47" s="133"/>
      <c r="AB47" s="133"/>
      <c r="AC47" s="134"/>
      <c r="AD47" s="135"/>
      <c r="AP47" s="5"/>
      <c r="AQ47" s="5"/>
      <c r="AR47" s="5"/>
      <c r="AS47" s="5"/>
      <c r="AT47" s="5"/>
      <c r="AU47" s="5"/>
      <c r="AV47" s="5"/>
      <c r="AW47" s="5"/>
    </row>
    <row r="48" spans="1:49" ht="12.75" customHeight="1" x14ac:dyDescent="0.2">
      <c r="X48" s="131"/>
      <c r="Z48" s="132"/>
      <c r="AA48" s="133"/>
      <c r="AB48" s="133"/>
      <c r="AC48" s="134"/>
      <c r="AD48" s="135"/>
      <c r="AP48" s="5"/>
      <c r="AQ48" s="5"/>
      <c r="AR48" s="5"/>
      <c r="AS48" s="5"/>
      <c r="AT48" s="5"/>
      <c r="AU48" s="5"/>
      <c r="AV48" s="5"/>
      <c r="AW48" s="5"/>
    </row>
    <row r="49" spans="24:49" ht="12.75" customHeight="1" x14ac:dyDescent="0.2">
      <c r="X49" s="131"/>
      <c r="Z49" s="132"/>
      <c r="AA49" s="133"/>
      <c r="AB49" s="133"/>
      <c r="AC49" s="134"/>
      <c r="AD49" s="135"/>
      <c r="AP49" s="5"/>
      <c r="AQ49" s="5"/>
      <c r="AR49" s="5"/>
      <c r="AS49" s="5"/>
      <c r="AT49" s="5"/>
      <c r="AU49" s="5"/>
      <c r="AV49" s="5"/>
      <c r="AW49" s="5"/>
    </row>
    <row r="50" spans="24:49" x14ac:dyDescent="0.2">
      <c r="X50" s="489"/>
      <c r="Z50" s="137"/>
      <c r="AA50" s="133"/>
      <c r="AB50" s="133"/>
      <c r="AC50" s="134"/>
      <c r="AD50" s="480"/>
      <c r="AP50" s="5"/>
      <c r="AQ50" s="5"/>
      <c r="AR50" s="5"/>
      <c r="AS50" s="5"/>
      <c r="AT50" s="5"/>
      <c r="AU50" s="5"/>
      <c r="AV50" s="5"/>
      <c r="AW50" s="5"/>
    </row>
    <row r="51" spans="24:49" x14ac:dyDescent="0.2">
      <c r="X51" s="489"/>
      <c r="Z51" s="137"/>
      <c r="AA51" s="133"/>
      <c r="AB51" s="133"/>
      <c r="AC51" s="134"/>
      <c r="AD51" s="480"/>
      <c r="AP51" s="5"/>
      <c r="AQ51" s="5"/>
      <c r="AR51" s="5"/>
      <c r="AS51" s="5"/>
      <c r="AT51" s="5"/>
      <c r="AU51" s="5"/>
      <c r="AV51" s="5"/>
      <c r="AW51" s="5"/>
    </row>
    <row r="52" spans="24:49" x14ac:dyDescent="0.2">
      <c r="X52" s="489"/>
      <c r="Z52" s="137"/>
      <c r="AA52" s="133"/>
      <c r="AB52" s="133"/>
      <c r="AC52" s="134"/>
      <c r="AD52" s="480"/>
      <c r="AP52" s="5"/>
      <c r="AQ52" s="5"/>
      <c r="AR52" s="5"/>
      <c r="AS52" s="5"/>
      <c r="AT52" s="5"/>
      <c r="AU52" s="5"/>
      <c r="AV52" s="5"/>
      <c r="AW52" s="5"/>
    </row>
    <row r="53" spans="24:49" ht="15" customHeight="1" x14ac:dyDescent="0.2">
      <c r="X53" s="489"/>
      <c r="Z53" s="137"/>
      <c r="AA53" s="133"/>
      <c r="AB53" s="133"/>
      <c r="AC53" s="134"/>
      <c r="AD53" s="480"/>
      <c r="AP53" s="5"/>
      <c r="AQ53" s="5"/>
      <c r="AR53" s="5"/>
      <c r="AS53" s="5"/>
      <c r="AT53" s="5"/>
      <c r="AU53" s="5"/>
      <c r="AV53" s="5"/>
      <c r="AW53" s="5"/>
    </row>
    <row r="54" spans="24:49" ht="14.25" customHeight="1" x14ac:dyDescent="0.2">
      <c r="X54" s="489"/>
      <c r="Z54" s="137"/>
      <c r="AA54" s="133"/>
      <c r="AB54" s="133"/>
      <c r="AC54" s="134"/>
      <c r="AD54" s="480"/>
      <c r="AP54" s="5"/>
      <c r="AQ54" s="5"/>
      <c r="AR54" s="5"/>
      <c r="AS54" s="5"/>
      <c r="AT54" s="5"/>
      <c r="AU54" s="5"/>
      <c r="AV54" s="5"/>
      <c r="AW54" s="5"/>
    </row>
    <row r="55" spans="24:49" x14ac:dyDescent="0.2">
      <c r="X55" s="489"/>
      <c r="Z55" s="137"/>
      <c r="AA55" s="133"/>
      <c r="AB55" s="133"/>
      <c r="AC55" s="134"/>
      <c r="AD55" s="480"/>
      <c r="AP55" s="5"/>
      <c r="AQ55" s="5"/>
      <c r="AR55" s="5"/>
      <c r="AS55" s="5"/>
      <c r="AT55" s="5"/>
      <c r="AU55" s="5"/>
      <c r="AV55" s="5"/>
      <c r="AW55" s="5"/>
    </row>
    <row r="56" spans="24:49" x14ac:dyDescent="0.2">
      <c r="X56" s="138"/>
      <c r="Z56" s="137"/>
      <c r="AA56" s="133"/>
      <c r="AB56" s="133"/>
      <c r="AC56" s="134"/>
      <c r="AD56" s="139"/>
      <c r="AP56" s="5"/>
      <c r="AQ56" s="5"/>
      <c r="AR56" s="5"/>
      <c r="AS56" s="5"/>
      <c r="AT56" s="5"/>
      <c r="AU56" s="5"/>
      <c r="AV56" s="5"/>
      <c r="AW56" s="5"/>
    </row>
    <row r="57" spans="24:49" x14ac:dyDescent="0.2">
      <c r="X57" s="138"/>
      <c r="Z57" s="137"/>
      <c r="AA57" s="133"/>
      <c r="AB57" s="133"/>
      <c r="AC57" s="134"/>
      <c r="AD57" s="139"/>
      <c r="AP57" s="5"/>
      <c r="AQ57" s="5"/>
      <c r="AR57" s="5"/>
      <c r="AS57" s="5"/>
      <c r="AT57" s="5"/>
      <c r="AU57" s="5"/>
      <c r="AV57" s="5"/>
      <c r="AW57" s="5"/>
    </row>
    <row r="58" spans="24:49" x14ac:dyDescent="0.2">
      <c r="X58" s="480"/>
      <c r="Z58" s="132"/>
      <c r="AA58" s="133"/>
      <c r="AB58" s="133"/>
      <c r="AC58" s="134"/>
      <c r="AD58" s="480"/>
      <c r="AP58" s="5"/>
      <c r="AQ58" s="5"/>
      <c r="AR58" s="5"/>
      <c r="AS58" s="5"/>
      <c r="AT58" s="5"/>
      <c r="AU58" s="5"/>
      <c r="AV58" s="5"/>
      <c r="AW58" s="5"/>
    </row>
    <row r="59" spans="24:49" ht="13.5" customHeight="1" x14ac:dyDescent="0.2">
      <c r="X59" s="480"/>
      <c r="Z59" s="132"/>
      <c r="AA59" s="133"/>
      <c r="AB59" s="133"/>
      <c r="AC59" s="134"/>
      <c r="AD59" s="480"/>
      <c r="AP59" s="5"/>
      <c r="AQ59" s="5"/>
      <c r="AR59" s="5"/>
      <c r="AS59" s="5"/>
      <c r="AT59" s="5"/>
      <c r="AU59" s="5"/>
      <c r="AV59" s="5"/>
      <c r="AW59" s="5"/>
    </row>
    <row r="60" spans="24:49" x14ac:dyDescent="0.2">
      <c r="X60" s="480"/>
      <c r="Z60" s="132"/>
      <c r="AA60" s="133"/>
      <c r="AB60" s="133"/>
      <c r="AC60" s="134"/>
      <c r="AD60" s="480"/>
      <c r="AP60" s="5"/>
      <c r="AQ60" s="5"/>
      <c r="AR60" s="5"/>
      <c r="AS60" s="5"/>
      <c r="AT60" s="5"/>
      <c r="AU60" s="5"/>
      <c r="AV60" s="5"/>
      <c r="AW60" s="5"/>
    </row>
    <row r="61" spans="24:49" x14ac:dyDescent="0.2">
      <c r="X61" s="480"/>
      <c r="Z61" s="132"/>
      <c r="AA61" s="133"/>
      <c r="AB61" s="133"/>
      <c r="AC61" s="134"/>
      <c r="AD61" s="480"/>
      <c r="AP61" s="5"/>
      <c r="AQ61" s="5"/>
      <c r="AR61" s="5"/>
      <c r="AS61" s="5"/>
      <c r="AT61" s="5"/>
      <c r="AU61" s="5"/>
      <c r="AV61" s="5"/>
      <c r="AW61" s="5"/>
    </row>
    <row r="62" spans="24:49" x14ac:dyDescent="0.2">
      <c r="AP62" s="5"/>
      <c r="AQ62" s="5"/>
      <c r="AR62" s="5"/>
      <c r="AS62" s="5"/>
      <c r="AT62" s="5"/>
      <c r="AU62" s="5"/>
      <c r="AV62" s="5"/>
      <c r="AW62" s="5"/>
    </row>
    <row r="63" spans="24:49" x14ac:dyDescent="0.2">
      <c r="AP63" s="5"/>
      <c r="AQ63" s="5"/>
      <c r="AR63" s="5"/>
      <c r="AS63" s="5"/>
      <c r="AT63" s="5"/>
      <c r="AU63" s="5"/>
      <c r="AV63" s="5"/>
      <c r="AW63" s="5"/>
    </row>
    <row r="64" spans="24:49" x14ac:dyDescent="0.2">
      <c r="AP64" s="5"/>
      <c r="AQ64" s="5"/>
      <c r="AR64" s="5"/>
      <c r="AS64" s="5"/>
      <c r="AT64" s="5"/>
      <c r="AU64" s="5"/>
      <c r="AV64" s="5"/>
      <c r="AW64" s="5"/>
    </row>
    <row r="65" spans="42:49" x14ac:dyDescent="0.2">
      <c r="AP65" s="5"/>
      <c r="AQ65" s="5"/>
      <c r="AR65" s="5"/>
      <c r="AS65" s="5"/>
      <c r="AT65" s="5"/>
      <c r="AU65" s="5"/>
      <c r="AV65" s="5"/>
      <c r="AW65" s="5"/>
    </row>
    <row r="66" spans="42:49" x14ac:dyDescent="0.2">
      <c r="AP66" s="5"/>
      <c r="AQ66" s="5"/>
      <c r="AR66" s="5"/>
      <c r="AS66" s="5"/>
      <c r="AT66" s="5"/>
      <c r="AU66" s="5"/>
      <c r="AV66" s="5"/>
      <c r="AW66" s="5"/>
    </row>
    <row r="67" spans="42:49" x14ac:dyDescent="0.2">
      <c r="AP67" s="5"/>
      <c r="AQ67" s="5"/>
      <c r="AR67" s="5"/>
      <c r="AS67" s="5"/>
      <c r="AT67" s="5"/>
      <c r="AU67" s="5"/>
      <c r="AV67" s="5"/>
      <c r="AW67" s="5"/>
    </row>
    <row r="68" spans="42:49" x14ac:dyDescent="0.2">
      <c r="AP68" s="5"/>
      <c r="AQ68" s="5"/>
      <c r="AR68" s="5"/>
      <c r="AS68" s="5"/>
      <c r="AT68" s="5"/>
      <c r="AU68" s="5"/>
      <c r="AV68" s="5"/>
      <c r="AW68" s="5"/>
    </row>
    <row r="69" spans="42:49" x14ac:dyDescent="0.2">
      <c r="AP69" s="5"/>
      <c r="AQ69" s="5"/>
      <c r="AR69" s="5"/>
      <c r="AS69" s="5"/>
      <c r="AT69" s="5"/>
      <c r="AU69" s="5"/>
      <c r="AV69" s="5"/>
      <c r="AW69" s="5"/>
    </row>
    <row r="70" spans="42:49" x14ac:dyDescent="0.2">
      <c r="AP70" s="5"/>
      <c r="AQ70" s="5"/>
      <c r="AR70" s="5"/>
      <c r="AS70" s="5"/>
      <c r="AT70" s="5"/>
      <c r="AU70" s="5"/>
      <c r="AV70" s="5"/>
      <c r="AW70" s="5"/>
    </row>
    <row r="71" spans="42:49" x14ac:dyDescent="0.2">
      <c r="AP71" s="5"/>
      <c r="AQ71" s="5"/>
      <c r="AR71" s="5"/>
      <c r="AS71" s="5"/>
      <c r="AT71" s="5"/>
      <c r="AU71" s="5"/>
      <c r="AV71" s="5"/>
      <c r="AW71" s="5"/>
    </row>
  </sheetData>
  <mergeCells count="108">
    <mergeCell ref="A11:M11"/>
    <mergeCell ref="O11:P11"/>
    <mergeCell ref="Q11:R11"/>
    <mergeCell ref="J12:M12"/>
    <mergeCell ref="V12:AA12"/>
    <mergeCell ref="V13:AA21"/>
    <mergeCell ref="A14:A16"/>
    <mergeCell ref="B14:B16"/>
    <mergeCell ref="C14:C16"/>
    <mergeCell ref="G14:G16"/>
    <mergeCell ref="H14:H16"/>
    <mergeCell ref="I14:I16"/>
    <mergeCell ref="K14:K16"/>
    <mergeCell ref="L14:L16"/>
    <mergeCell ref="M14:M16"/>
    <mergeCell ref="A17:A19"/>
    <mergeCell ref="B17:B19"/>
    <mergeCell ref="C17:C19"/>
    <mergeCell ref="G17:G19"/>
    <mergeCell ref="H17:H19"/>
    <mergeCell ref="I17:I19"/>
    <mergeCell ref="K17:K19"/>
    <mergeCell ref="L17:L19"/>
    <mergeCell ref="M17:M19"/>
    <mergeCell ref="A20:A22"/>
    <mergeCell ref="B20:B22"/>
    <mergeCell ref="C20:C22"/>
    <mergeCell ref="G20:G22"/>
    <mergeCell ref="H20:H22"/>
    <mergeCell ref="I20:I22"/>
    <mergeCell ref="K20:K22"/>
    <mergeCell ref="L20:L22"/>
    <mergeCell ref="M20:M22"/>
    <mergeCell ref="Y23:Z23"/>
    <mergeCell ref="A26:A28"/>
    <mergeCell ref="B26:B28"/>
    <mergeCell ref="C26:C28"/>
    <mergeCell ref="G26:G28"/>
    <mergeCell ref="H26:H28"/>
    <mergeCell ref="I26:I28"/>
    <mergeCell ref="K26:K28"/>
    <mergeCell ref="L26:L28"/>
    <mergeCell ref="M26:M28"/>
    <mergeCell ref="A23:A25"/>
    <mergeCell ref="B23:B25"/>
    <mergeCell ref="C23:C25"/>
    <mergeCell ref="G23:G25"/>
    <mergeCell ref="H23:H25"/>
    <mergeCell ref="I23:I25"/>
    <mergeCell ref="K23:K25"/>
    <mergeCell ref="L23:L25"/>
    <mergeCell ref="M23:M25"/>
    <mergeCell ref="AC27:AC28"/>
    <mergeCell ref="AD27:AD28"/>
    <mergeCell ref="A29:A31"/>
    <mergeCell ref="B29:B31"/>
    <mergeCell ref="C29:C31"/>
    <mergeCell ref="G29:G31"/>
    <mergeCell ref="H29:H31"/>
    <mergeCell ref="I29:I31"/>
    <mergeCell ref="K29:K31"/>
    <mergeCell ref="L29:L31"/>
    <mergeCell ref="M29:M31"/>
    <mergeCell ref="AC30:AC32"/>
    <mergeCell ref="AD30:AD32"/>
    <mergeCell ref="A32:A34"/>
    <mergeCell ref="B32:B34"/>
    <mergeCell ref="C32:C34"/>
    <mergeCell ref="G32:G34"/>
    <mergeCell ref="H32:H34"/>
    <mergeCell ref="V37:W37"/>
    <mergeCell ref="A38:A40"/>
    <mergeCell ref="B38:B40"/>
    <mergeCell ref="C38:C40"/>
    <mergeCell ref="G38:G40"/>
    <mergeCell ref="H38:H40"/>
    <mergeCell ref="I32:I34"/>
    <mergeCell ref="K32:K34"/>
    <mergeCell ref="L32:L34"/>
    <mergeCell ref="M32:M34"/>
    <mergeCell ref="A35:A37"/>
    <mergeCell ref="B35:B37"/>
    <mergeCell ref="C35:C37"/>
    <mergeCell ref="G35:G37"/>
    <mergeCell ref="H35:H37"/>
    <mergeCell ref="I35:I37"/>
    <mergeCell ref="A41:A43"/>
    <mergeCell ref="B41:B43"/>
    <mergeCell ref="C41:C43"/>
    <mergeCell ref="G41:G43"/>
    <mergeCell ref="H41:H43"/>
    <mergeCell ref="K35:K37"/>
    <mergeCell ref="L35:L37"/>
    <mergeCell ref="M35:M37"/>
    <mergeCell ref="U37:U38"/>
    <mergeCell ref="X58:X61"/>
    <mergeCell ref="AD58:AD61"/>
    <mergeCell ref="I41:I43"/>
    <mergeCell ref="K41:K43"/>
    <mergeCell ref="L41:L43"/>
    <mergeCell ref="M41:M43"/>
    <mergeCell ref="X50:X55"/>
    <mergeCell ref="AD50:AD55"/>
    <mergeCell ref="I38:I40"/>
    <mergeCell ref="K38:K40"/>
    <mergeCell ref="L38:L40"/>
    <mergeCell ref="M38:M40"/>
    <mergeCell ref="U39:U42"/>
  </mergeCells>
  <pageMargins left="0.5" right="0.5" top="0.5" bottom="0.5" header="0.3" footer="0.3"/>
  <pageSetup scale="22" orientation="landscape" r:id="rId1"/>
  <headerFooter alignWithMargins="0"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W71"/>
  <sheetViews>
    <sheetView topLeftCell="J13" zoomScale="80" zoomScaleNormal="80" workbookViewId="0">
      <selection activeCell="O29" sqref="O29"/>
    </sheetView>
  </sheetViews>
  <sheetFormatPr defaultRowHeight="12.75" x14ac:dyDescent="0.2"/>
  <cols>
    <col min="1" max="1" width="12.140625" style="9" customWidth="1"/>
    <col min="2" max="2" width="17.140625" style="9" customWidth="1"/>
    <col min="3" max="3" width="24.42578125" style="136" customWidth="1"/>
    <col min="4" max="4" width="13" style="9" customWidth="1"/>
    <col min="5" max="5" width="16.28515625" style="9" customWidth="1"/>
    <col min="6" max="6" width="15.140625" style="9" customWidth="1"/>
    <col min="7" max="7" width="13.28515625" style="9" customWidth="1"/>
    <col min="8" max="8" width="13.85546875" style="9" customWidth="1"/>
    <col min="9" max="9" width="12.42578125" style="9" customWidth="1"/>
    <col min="10" max="10" width="12.28515625" style="9" customWidth="1"/>
    <col min="11" max="11" width="16.7109375" style="9" customWidth="1"/>
    <col min="12" max="12" width="12.140625" style="9" customWidth="1"/>
    <col min="13" max="13" width="11.140625" style="6" customWidth="1"/>
    <col min="14" max="14" width="24" style="6" customWidth="1"/>
    <col min="15" max="15" width="10.85546875" style="6" customWidth="1"/>
    <col min="16" max="16" width="15" style="6" customWidth="1"/>
    <col min="17" max="17" width="17.5703125" style="6" customWidth="1"/>
    <col min="18" max="18" width="14.7109375" style="6" customWidth="1"/>
    <col min="19" max="19" width="14" style="6" customWidth="1"/>
    <col min="20" max="20" width="9.28515625" style="6" customWidth="1"/>
    <col min="21" max="21" width="11.28515625" style="6" customWidth="1"/>
    <col min="22" max="22" width="14" style="6" customWidth="1"/>
    <col min="23" max="23" width="16.42578125" style="6" customWidth="1"/>
    <col min="24" max="24" width="11.28515625" style="6" customWidth="1"/>
    <col min="25" max="25" width="9.140625" style="6"/>
    <col min="26" max="26" width="12" style="6" customWidth="1"/>
    <col min="27" max="27" width="10.7109375" style="6" customWidth="1"/>
    <col min="28" max="28" width="9.140625" style="6"/>
    <col min="29" max="29" width="16.42578125" style="6" customWidth="1"/>
    <col min="30" max="30" width="17.5703125" style="6" customWidth="1"/>
    <col min="31" max="31" width="11.7109375" style="6" customWidth="1"/>
    <col min="32" max="41" width="9.140625" style="6"/>
    <col min="42" max="16384" width="9.140625" style="9"/>
  </cols>
  <sheetData>
    <row r="1" spans="1:49" s="5" customFormat="1" ht="26.25" x14ac:dyDescent="0.4">
      <c r="A1" s="2" t="s">
        <v>176</v>
      </c>
      <c r="B1" s="3"/>
      <c r="C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9" ht="18.75" customHeight="1" x14ac:dyDescent="0.25">
      <c r="A2" s="1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AP2" s="5"/>
      <c r="AQ2" s="5"/>
      <c r="AR2" s="5"/>
      <c r="AS2" s="5"/>
      <c r="AT2" s="5"/>
      <c r="AU2" s="5"/>
      <c r="AV2" s="5"/>
      <c r="AW2" s="5"/>
    </row>
    <row r="3" spans="1:49" ht="20.25" customHeight="1" x14ac:dyDescent="0.25">
      <c r="A3" s="10" t="s">
        <v>178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AP3" s="5"/>
      <c r="AQ3" s="5"/>
      <c r="AR3" s="5"/>
      <c r="AS3" s="5"/>
      <c r="AT3" s="5"/>
      <c r="AU3" s="5"/>
      <c r="AV3" s="5"/>
      <c r="AW3" s="5"/>
    </row>
    <row r="4" spans="1:49" ht="20.25" customHeight="1" x14ac:dyDescent="0.25">
      <c r="A4" s="10" t="s">
        <v>179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AP4" s="5"/>
      <c r="AQ4" s="5"/>
      <c r="AR4" s="5"/>
      <c r="AS4" s="5"/>
      <c r="AT4" s="5"/>
      <c r="AU4" s="5"/>
      <c r="AV4" s="5"/>
      <c r="AW4" s="5"/>
    </row>
    <row r="5" spans="1:49" ht="21.75" customHeight="1" x14ac:dyDescent="0.25">
      <c r="A5" s="11" t="s">
        <v>180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AP5" s="5"/>
      <c r="AQ5" s="5"/>
      <c r="AR5" s="5"/>
      <c r="AS5" s="5"/>
      <c r="AT5" s="5"/>
      <c r="AU5" s="5"/>
      <c r="AV5" s="5"/>
      <c r="AW5" s="5"/>
    </row>
    <row r="6" spans="1:49" ht="21.75" customHeight="1" x14ac:dyDescent="0.2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AP6" s="5"/>
      <c r="AQ6" s="5"/>
      <c r="AR6" s="5"/>
      <c r="AS6" s="5"/>
      <c r="AT6" s="5"/>
      <c r="AU6" s="5"/>
      <c r="AV6" s="5"/>
      <c r="AW6" s="5"/>
    </row>
    <row r="7" spans="1:49" ht="21.75" customHeight="1" x14ac:dyDescent="0.25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AP7" s="5"/>
      <c r="AQ7" s="5"/>
      <c r="AR7" s="5"/>
      <c r="AS7" s="5"/>
      <c r="AT7" s="5"/>
      <c r="AU7" s="5"/>
      <c r="AV7" s="5"/>
      <c r="AW7" s="5"/>
    </row>
    <row r="8" spans="1:49" ht="21.75" customHeight="1" thickBot="1" x14ac:dyDescent="0.3">
      <c r="A8" s="15" t="s">
        <v>181</v>
      </c>
      <c r="B8" s="7"/>
      <c r="C8" s="7"/>
      <c r="D8" s="7"/>
      <c r="E8" s="7"/>
      <c r="F8" s="7"/>
      <c r="G8" s="7"/>
      <c r="H8" s="7"/>
      <c r="I8" s="7"/>
      <c r="J8" s="7"/>
      <c r="K8" s="1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AP8" s="5"/>
      <c r="AQ8" s="5"/>
      <c r="AR8" s="5"/>
      <c r="AS8" s="5"/>
      <c r="AT8" s="5"/>
      <c r="AU8" s="5"/>
      <c r="AV8" s="5"/>
      <c r="AW8" s="5"/>
    </row>
    <row r="9" spans="1:49" ht="21.75" customHeight="1" thickTop="1" thickBot="1" x14ac:dyDescent="0.3">
      <c r="A9" s="17" t="s">
        <v>182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7"/>
      <c r="M9" s="7"/>
      <c r="N9" s="7"/>
      <c r="O9" s="182"/>
      <c r="P9" s="183"/>
      <c r="Q9" s="184"/>
      <c r="R9" s="183"/>
      <c r="S9" s="77"/>
      <c r="T9" s="77"/>
      <c r="U9" s="28"/>
      <c r="V9" s="185"/>
      <c r="W9" s="186"/>
      <c r="X9" s="186"/>
      <c r="Y9" s="186"/>
      <c r="Z9" s="187"/>
      <c r="AA9" s="188"/>
      <c r="AB9" s="189"/>
      <c r="AC9" s="28"/>
      <c r="AD9" s="29"/>
      <c r="AP9" s="5"/>
      <c r="AQ9" s="5"/>
      <c r="AR9" s="5"/>
      <c r="AS9" s="5"/>
      <c r="AT9" s="5"/>
      <c r="AU9" s="5"/>
      <c r="AV9" s="5"/>
      <c r="AW9" s="5"/>
    </row>
    <row r="10" spans="1:49" ht="21.75" customHeight="1" thickTop="1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90"/>
      <c r="P10" s="190"/>
      <c r="Q10" s="190"/>
      <c r="R10" s="190"/>
      <c r="S10" s="77"/>
      <c r="T10" s="77"/>
      <c r="U10" s="28"/>
      <c r="V10" s="191"/>
      <c r="W10" s="192"/>
      <c r="X10" s="192"/>
      <c r="Y10" s="192"/>
      <c r="Z10" s="192"/>
      <c r="AA10" s="193"/>
      <c r="AB10" s="194"/>
      <c r="AC10" s="28"/>
      <c r="AD10" s="29"/>
      <c r="AP10" s="5"/>
      <c r="AQ10" s="5"/>
      <c r="AR10" s="5"/>
      <c r="AS10" s="5"/>
      <c r="AT10" s="5"/>
      <c r="AU10" s="5"/>
      <c r="AV10" s="5"/>
      <c r="AW10" s="5"/>
    </row>
    <row r="11" spans="1:49" ht="22.5" customHeight="1" thickTop="1" thickBot="1" x14ac:dyDescent="0.3">
      <c r="A11" s="517" t="s">
        <v>176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195"/>
      <c r="N11" s="499" t="s">
        <v>10</v>
      </c>
      <c r="O11" s="500"/>
      <c r="P11" s="520" t="s">
        <v>11</v>
      </c>
      <c r="Q11" s="500"/>
      <c r="R11" s="20"/>
      <c r="S11" s="20"/>
      <c r="T11" s="21" t="s">
        <v>12</v>
      </c>
      <c r="U11" s="22" t="s">
        <v>183</v>
      </c>
      <c r="V11" s="23"/>
      <c r="W11" s="23"/>
      <c r="X11" s="23"/>
      <c r="Y11" s="24"/>
      <c r="Z11" s="25"/>
      <c r="AA11" s="26"/>
      <c r="AB11" s="21" t="s">
        <v>14</v>
      </c>
      <c r="AC11" s="27">
        <v>41456</v>
      </c>
      <c r="AD11" s="43"/>
      <c r="AE11" s="28"/>
      <c r="AF11" s="29"/>
      <c r="AP11" s="5"/>
      <c r="AQ11" s="5"/>
      <c r="AR11" s="5"/>
      <c r="AS11" s="5"/>
      <c r="AT11" s="5"/>
      <c r="AU11" s="5"/>
      <c r="AV11" s="5"/>
      <c r="AW11" s="5"/>
    </row>
    <row r="12" spans="1:49" ht="18" customHeight="1" thickTop="1" thickBot="1" x14ac:dyDescent="0.3">
      <c r="A12" s="30"/>
      <c r="B12" s="6"/>
      <c r="C12" s="6"/>
      <c r="D12" s="6"/>
      <c r="E12" s="6"/>
      <c r="F12" s="6"/>
      <c r="G12" s="6"/>
      <c r="H12" s="6"/>
      <c r="I12" s="521" t="s">
        <v>15</v>
      </c>
      <c r="J12" s="522"/>
      <c r="K12" s="522"/>
      <c r="L12" s="523"/>
      <c r="M12" s="196"/>
      <c r="N12" s="31" t="s">
        <v>16</v>
      </c>
      <c r="O12" s="31" t="s">
        <v>17</v>
      </c>
      <c r="P12" s="31" t="s">
        <v>18</v>
      </c>
      <c r="Q12" s="31" t="s">
        <v>19</v>
      </c>
      <c r="R12" s="20"/>
      <c r="S12" s="20"/>
      <c r="T12" s="21" t="s">
        <v>20</v>
      </c>
      <c r="U12" s="524" t="s">
        <v>184</v>
      </c>
      <c r="V12" s="524"/>
      <c r="W12" s="524"/>
      <c r="X12" s="524"/>
      <c r="Y12" s="524"/>
      <c r="Z12" s="524"/>
      <c r="AA12" s="32"/>
      <c r="AB12" s="21" t="s">
        <v>22</v>
      </c>
      <c r="AC12" s="27" t="s">
        <v>23</v>
      </c>
      <c r="AD12" s="51"/>
      <c r="AE12" s="28"/>
      <c r="AF12" s="29"/>
      <c r="AP12" s="5"/>
      <c r="AQ12" s="5"/>
      <c r="AR12" s="5"/>
      <c r="AS12" s="5"/>
      <c r="AT12" s="5"/>
      <c r="AU12" s="5"/>
      <c r="AV12" s="5"/>
      <c r="AW12" s="5"/>
    </row>
    <row r="13" spans="1:49" ht="51" customHeight="1" thickTop="1" thickBot="1" x14ac:dyDescent="0.3">
      <c r="A13" s="33" t="s">
        <v>24</v>
      </c>
      <c r="B13" s="197" t="s">
        <v>173</v>
      </c>
      <c r="C13" s="34" t="s">
        <v>27</v>
      </c>
      <c r="D13" s="34" t="s">
        <v>28</v>
      </c>
      <c r="E13" s="34" t="s">
        <v>185</v>
      </c>
      <c r="F13" s="34" t="s">
        <v>30</v>
      </c>
      <c r="G13" s="35" t="s">
        <v>31</v>
      </c>
      <c r="H13" s="35" t="s">
        <v>32</v>
      </c>
      <c r="I13" s="36" t="s">
        <v>185</v>
      </c>
      <c r="J13" s="36" t="s">
        <v>33</v>
      </c>
      <c r="K13" s="36" t="s">
        <v>34</v>
      </c>
      <c r="L13" s="36" t="s">
        <v>35</v>
      </c>
      <c r="M13" s="7"/>
      <c r="N13" s="37">
        <v>0</v>
      </c>
      <c r="O13" s="38">
        <v>151.93661917599999</v>
      </c>
      <c r="P13" s="39" t="s">
        <v>36</v>
      </c>
      <c r="Q13" s="38">
        <v>1996.1086424074101</v>
      </c>
      <c r="R13" s="40"/>
      <c r="S13" s="20"/>
      <c r="T13" s="21" t="s">
        <v>37</v>
      </c>
      <c r="U13" s="525" t="s">
        <v>186</v>
      </c>
      <c r="V13" s="526"/>
      <c r="W13" s="526"/>
      <c r="X13" s="526"/>
      <c r="Y13" s="526"/>
      <c r="Z13" s="527"/>
      <c r="AA13" s="32"/>
      <c r="AB13" s="41" t="s">
        <v>39</v>
      </c>
      <c r="AC13" s="42" t="s">
        <v>40</v>
      </c>
      <c r="AD13" s="43"/>
      <c r="AM13" s="5"/>
      <c r="AN13" s="5"/>
      <c r="AO13" s="5"/>
      <c r="AP13" s="5"/>
      <c r="AQ13" s="5"/>
      <c r="AR13" s="5"/>
      <c r="AS13" s="5"/>
      <c r="AT13" s="5"/>
    </row>
    <row r="14" spans="1:49" ht="16.5" customHeight="1" thickTop="1" thickBot="1" x14ac:dyDescent="0.3">
      <c r="A14" s="534">
        <v>1</v>
      </c>
      <c r="B14" s="543">
        <v>17.7</v>
      </c>
      <c r="C14" s="44" t="s">
        <v>187</v>
      </c>
      <c r="D14" s="44" t="s">
        <v>88</v>
      </c>
      <c r="E14" s="198" t="s">
        <v>188</v>
      </c>
      <c r="F14" s="481">
        <f>AVERAGE(E14:E16)</f>
        <v>53118.625683580496</v>
      </c>
      <c r="G14" s="501">
        <f>STDEV(E14:E16)/F14</f>
        <v>0.24039521831926705</v>
      </c>
      <c r="H14" s="481">
        <f>F14/$F$32</f>
        <v>395.49629446706496</v>
      </c>
      <c r="I14" s="199"/>
      <c r="J14" s="537"/>
      <c r="K14" s="538"/>
      <c r="L14" s="539"/>
      <c r="M14" s="7"/>
      <c r="N14" s="37">
        <v>0</v>
      </c>
      <c r="O14" s="47">
        <v>152.65817993499999</v>
      </c>
      <c r="P14" s="39" t="s">
        <v>36</v>
      </c>
      <c r="Q14" s="38">
        <v>1996.1086424074101</v>
      </c>
      <c r="R14" s="20"/>
      <c r="S14" s="20"/>
      <c r="T14" s="48"/>
      <c r="U14" s="528"/>
      <c r="V14" s="529"/>
      <c r="W14" s="529"/>
      <c r="X14" s="529"/>
      <c r="Y14" s="529"/>
      <c r="Z14" s="530"/>
      <c r="AA14" s="49"/>
      <c r="AB14" s="21" t="s">
        <v>43</v>
      </c>
      <c r="AC14" s="50" t="s">
        <v>189</v>
      </c>
      <c r="AD14" s="51"/>
      <c r="AM14" s="5"/>
      <c r="AN14" s="5"/>
      <c r="AO14" s="5"/>
      <c r="AP14" s="5"/>
      <c r="AQ14" s="5"/>
      <c r="AR14" s="5"/>
      <c r="AS14" s="5"/>
      <c r="AT14" s="5"/>
    </row>
    <row r="15" spans="1:49" ht="16.5" customHeight="1" thickTop="1" thickBot="1" x14ac:dyDescent="0.3">
      <c r="A15" s="492"/>
      <c r="B15" s="543"/>
      <c r="C15" s="57" t="s">
        <v>190</v>
      </c>
      <c r="D15" s="57" t="s">
        <v>84</v>
      </c>
      <c r="E15" s="200">
        <v>62148</v>
      </c>
      <c r="F15" s="482"/>
      <c r="G15" s="502"/>
      <c r="H15" s="482"/>
      <c r="I15" s="201"/>
      <c r="J15" s="483"/>
      <c r="K15" s="485"/>
      <c r="L15" s="487"/>
      <c r="M15" s="7"/>
      <c r="N15" s="37">
        <v>3.2</v>
      </c>
      <c r="O15" s="47">
        <v>4506.8027815949999</v>
      </c>
      <c r="P15" s="39">
        <v>2.7697905272439156</v>
      </c>
      <c r="Q15" s="38">
        <v>5065.2186763512109</v>
      </c>
      <c r="R15" s="20"/>
      <c r="S15" s="20"/>
      <c r="T15" s="55"/>
      <c r="U15" s="528"/>
      <c r="V15" s="529"/>
      <c r="W15" s="529"/>
      <c r="X15" s="529"/>
      <c r="Y15" s="529"/>
      <c r="Z15" s="530"/>
      <c r="AA15" s="56"/>
      <c r="AB15" s="21" t="s">
        <v>46</v>
      </c>
      <c r="AC15" s="50" t="s">
        <v>191</v>
      </c>
      <c r="AD15" s="51"/>
      <c r="AM15" s="5"/>
      <c r="AN15" s="5"/>
      <c r="AO15" s="5"/>
      <c r="AP15" s="5"/>
      <c r="AQ15" s="5"/>
      <c r="AR15" s="5"/>
      <c r="AS15" s="5"/>
      <c r="AT15" s="5"/>
    </row>
    <row r="16" spans="1:49" ht="16.5" customHeight="1" thickTop="1" thickBot="1" x14ac:dyDescent="0.3">
      <c r="A16" s="492"/>
      <c r="B16" s="543"/>
      <c r="C16" s="44" t="s">
        <v>192</v>
      </c>
      <c r="D16" s="44" t="s">
        <v>69</v>
      </c>
      <c r="E16" s="45">
        <v>44089.251367161</v>
      </c>
      <c r="F16" s="482"/>
      <c r="G16" s="502"/>
      <c r="H16" s="482"/>
      <c r="I16" s="201"/>
      <c r="J16" s="483"/>
      <c r="K16" s="485"/>
      <c r="L16" s="487"/>
      <c r="M16" s="7"/>
      <c r="N16" s="37">
        <v>3.2</v>
      </c>
      <c r="O16" s="47">
        <v>6250.5072639319997</v>
      </c>
      <c r="P16" s="39">
        <v>3.9998982178000593</v>
      </c>
      <c r="Q16" s="38">
        <v>5065.2186763512109</v>
      </c>
      <c r="R16" s="20"/>
      <c r="S16" s="20"/>
      <c r="T16" s="55"/>
      <c r="U16" s="528"/>
      <c r="V16" s="529"/>
      <c r="W16" s="529"/>
      <c r="X16" s="529"/>
      <c r="Y16" s="529"/>
      <c r="Z16" s="530"/>
      <c r="AA16" s="32"/>
      <c r="AB16" s="21" t="s">
        <v>49</v>
      </c>
      <c r="AC16" s="59">
        <v>118</v>
      </c>
      <c r="AD16" s="60"/>
      <c r="AM16" s="5"/>
      <c r="AN16" s="5"/>
      <c r="AO16" s="5"/>
      <c r="AP16" s="5"/>
      <c r="AQ16" s="5"/>
      <c r="AR16" s="5"/>
      <c r="AS16" s="5"/>
      <c r="AT16" s="5"/>
    </row>
    <row r="17" spans="1:48" ht="16.5" customHeight="1" thickTop="1" thickBot="1" x14ac:dyDescent="0.3">
      <c r="A17" s="492">
        <v>2</v>
      </c>
      <c r="B17" s="543">
        <v>11.1</v>
      </c>
      <c r="C17" s="57" t="s">
        <v>193</v>
      </c>
      <c r="D17" s="57" t="s">
        <v>48</v>
      </c>
      <c r="E17" s="58">
        <v>35216.432491118998</v>
      </c>
      <c r="F17" s="481">
        <f>AVERAGE(E17:E19)</f>
        <v>34441.559890071498</v>
      </c>
      <c r="G17" s="501">
        <f>STDEV(E17:E19)/F17</f>
        <v>3.1817238969730544E-2</v>
      </c>
      <c r="H17" s="481">
        <f>F17/$F$32</f>
        <v>256.43565014897052</v>
      </c>
      <c r="I17" s="201"/>
      <c r="J17" s="483"/>
      <c r="K17" s="485" t="e">
        <f>STDEV(I17:I19)/J17</f>
        <v>#DIV/0!</v>
      </c>
      <c r="L17" s="487"/>
      <c r="M17" s="7"/>
      <c r="N17" s="37">
        <v>6.3</v>
      </c>
      <c r="O17" s="47">
        <v>12078.439476371999</v>
      </c>
      <c r="P17" s="39">
        <v>6.7707089447122151</v>
      </c>
      <c r="Q17" s="38">
        <v>10882.17756113311</v>
      </c>
      <c r="R17" s="20"/>
      <c r="S17" s="20"/>
      <c r="T17" s="55"/>
      <c r="U17" s="528"/>
      <c r="V17" s="529"/>
      <c r="W17" s="529"/>
      <c r="X17" s="529"/>
      <c r="Y17" s="529"/>
      <c r="Z17" s="530"/>
      <c r="AA17" s="32"/>
      <c r="AB17" s="21" t="s">
        <v>52</v>
      </c>
      <c r="AC17" s="50">
        <v>10000</v>
      </c>
      <c r="AD17" s="51"/>
      <c r="AM17" s="5"/>
      <c r="AN17" s="5"/>
      <c r="AO17" s="5"/>
      <c r="AP17" s="5"/>
      <c r="AQ17" s="5"/>
      <c r="AR17" s="5"/>
      <c r="AS17" s="5"/>
      <c r="AT17" s="5"/>
    </row>
    <row r="18" spans="1:48" ht="16.5" customHeight="1" thickTop="1" thickBot="1" x14ac:dyDescent="0.3">
      <c r="A18" s="492"/>
      <c r="B18" s="543"/>
      <c r="C18" s="202" t="s">
        <v>194</v>
      </c>
      <c r="F18" s="482"/>
      <c r="G18" s="502"/>
      <c r="H18" s="482"/>
      <c r="I18" s="201"/>
      <c r="J18" s="483"/>
      <c r="K18" s="485"/>
      <c r="L18" s="487"/>
      <c r="M18" s="7"/>
      <c r="N18" s="37">
        <v>6.3</v>
      </c>
      <c r="O18" s="47">
        <v>10088.841815457001</v>
      </c>
      <c r="P18" s="39">
        <v>5.9668668109583516</v>
      </c>
      <c r="Q18" s="38">
        <v>10882.17756113311</v>
      </c>
      <c r="R18" s="20"/>
      <c r="S18" s="20"/>
      <c r="T18" s="55"/>
      <c r="U18" s="528"/>
      <c r="V18" s="529"/>
      <c r="W18" s="529"/>
      <c r="X18" s="529"/>
      <c r="Y18" s="529"/>
      <c r="Z18" s="530"/>
      <c r="AA18" s="32"/>
      <c r="AB18" s="21" t="s">
        <v>55</v>
      </c>
      <c r="AC18" s="42" t="s">
        <v>40</v>
      </c>
      <c r="AD18" s="43"/>
      <c r="AM18" s="5"/>
      <c r="AN18" s="5"/>
      <c r="AO18" s="5"/>
      <c r="AP18" s="5"/>
      <c r="AQ18" s="5"/>
      <c r="AR18" s="5"/>
      <c r="AS18" s="5"/>
      <c r="AT18" s="5"/>
    </row>
    <row r="19" spans="1:48" ht="16.5" customHeight="1" thickTop="1" thickBot="1" x14ac:dyDescent="0.3">
      <c r="A19" s="492"/>
      <c r="B19" s="543"/>
      <c r="C19" s="44" t="s">
        <v>195</v>
      </c>
      <c r="D19" s="44" t="s">
        <v>54</v>
      </c>
      <c r="E19" s="45">
        <v>33666.687289023997</v>
      </c>
      <c r="F19" s="482"/>
      <c r="G19" s="502"/>
      <c r="H19" s="482"/>
      <c r="I19" s="201"/>
      <c r="J19" s="483"/>
      <c r="K19" s="485"/>
      <c r="L19" s="487"/>
      <c r="M19" s="7"/>
      <c r="N19" s="37">
        <v>6.3</v>
      </c>
      <c r="O19" s="47">
        <v>13195.671040825</v>
      </c>
      <c r="P19" s="39">
        <v>7.1814730603392016</v>
      </c>
      <c r="Q19" s="38">
        <v>10882.17756113311</v>
      </c>
      <c r="R19" s="20"/>
      <c r="S19" s="20"/>
      <c r="T19" s="55"/>
      <c r="U19" s="528"/>
      <c r="V19" s="529"/>
      <c r="W19" s="529"/>
      <c r="X19" s="529"/>
      <c r="Y19" s="529"/>
      <c r="Z19" s="530"/>
      <c r="AA19" s="32"/>
      <c r="AB19" s="62"/>
      <c r="AC19" s="63"/>
      <c r="AD19" s="64"/>
      <c r="AM19" s="5"/>
      <c r="AN19" s="5"/>
      <c r="AO19" s="5"/>
      <c r="AP19" s="5"/>
      <c r="AQ19" s="5"/>
      <c r="AR19" s="5"/>
      <c r="AS19" s="5"/>
      <c r="AT19" s="5"/>
    </row>
    <row r="20" spans="1:48" ht="15.75" customHeight="1" thickBot="1" x14ac:dyDescent="0.3">
      <c r="A20" s="492">
        <v>3</v>
      </c>
      <c r="B20" s="543">
        <v>9.1999999999999993</v>
      </c>
      <c r="C20" s="57" t="s">
        <v>196</v>
      </c>
      <c r="D20" s="57" t="s">
        <v>51</v>
      </c>
      <c r="E20" s="203" t="s">
        <v>197</v>
      </c>
      <c r="F20" s="481">
        <f>AVERAGE(E20:E22)</f>
        <v>21937.961912023999</v>
      </c>
      <c r="G20" s="501">
        <f>STDEV(E20:E22)/F20</f>
        <v>0.11501527199091006</v>
      </c>
      <c r="H20" s="481">
        <f>F20/$F$32</f>
        <v>163.33974256128121</v>
      </c>
      <c r="I20" s="201"/>
      <c r="J20" s="483"/>
      <c r="K20" s="485" t="e">
        <f>STDEV(I20:I22)/J20</f>
        <v>#DIV/0!</v>
      </c>
      <c r="L20" s="487">
        <f>J20/B17</f>
        <v>0</v>
      </c>
      <c r="M20" s="7"/>
      <c r="N20" s="37">
        <v>8</v>
      </c>
      <c r="O20" s="47">
        <v>11288.246473515001</v>
      </c>
      <c r="P20" s="39">
        <v>6.4637491988377489</v>
      </c>
      <c r="Q20" s="38">
        <v>15628.539286728421</v>
      </c>
      <c r="R20" s="20"/>
      <c r="S20" s="20"/>
      <c r="T20" s="55"/>
      <c r="U20" s="528"/>
      <c r="V20" s="529"/>
      <c r="W20" s="529"/>
      <c r="X20" s="529"/>
      <c r="Y20" s="529"/>
      <c r="Z20" s="530"/>
      <c r="AA20" s="32"/>
      <c r="AB20" s="41" t="s">
        <v>61</v>
      </c>
      <c r="AC20" s="65">
        <v>3.2</v>
      </c>
      <c r="AD20" s="66"/>
      <c r="AM20" s="5"/>
      <c r="AN20" s="5"/>
      <c r="AO20" s="5"/>
      <c r="AP20" s="5"/>
      <c r="AQ20" s="5"/>
      <c r="AR20" s="5"/>
      <c r="AS20" s="5"/>
      <c r="AT20" s="5"/>
    </row>
    <row r="21" spans="1:48" ht="16.5" customHeight="1" thickTop="1" thickBot="1" x14ac:dyDescent="0.3">
      <c r="A21" s="492"/>
      <c r="B21" s="543"/>
      <c r="C21" s="44" t="s">
        <v>198</v>
      </c>
      <c r="D21" s="44" t="s">
        <v>95</v>
      </c>
      <c r="E21" s="45">
        <v>20153.789617703998</v>
      </c>
      <c r="F21" s="482"/>
      <c r="G21" s="502"/>
      <c r="H21" s="482"/>
      <c r="I21" s="201"/>
      <c r="J21" s="483"/>
      <c r="K21" s="485"/>
      <c r="L21" s="487"/>
      <c r="M21" s="7"/>
      <c r="N21" s="37">
        <v>8</v>
      </c>
      <c r="O21" s="47">
        <v>14083.869765810001</v>
      </c>
      <c r="P21" s="39">
        <v>7.4912222732331228</v>
      </c>
      <c r="Q21" s="38">
        <v>15628.539286728421</v>
      </c>
      <c r="R21" s="20"/>
      <c r="S21" s="20"/>
      <c r="T21" s="55"/>
      <c r="U21" s="531"/>
      <c r="V21" s="532"/>
      <c r="W21" s="532"/>
      <c r="X21" s="532"/>
      <c r="Y21" s="532"/>
      <c r="Z21" s="533"/>
      <c r="AA21" s="67"/>
      <c r="AB21" s="21" t="s">
        <v>64</v>
      </c>
      <c r="AC21" s="50">
        <v>17.7</v>
      </c>
      <c r="AD21" s="51"/>
      <c r="AM21" s="5"/>
      <c r="AN21" s="5"/>
      <c r="AO21" s="5"/>
      <c r="AP21" s="5"/>
      <c r="AQ21" s="5"/>
      <c r="AR21" s="5"/>
      <c r="AS21" s="5"/>
      <c r="AT21" s="5"/>
    </row>
    <row r="22" spans="1:48" ht="16.5" customHeight="1" thickTop="1" thickBot="1" x14ac:dyDescent="0.3">
      <c r="A22" s="492"/>
      <c r="B22" s="543"/>
      <c r="C22" s="57" t="s">
        <v>199</v>
      </c>
      <c r="D22" s="57" t="s">
        <v>108</v>
      </c>
      <c r="E22" s="58">
        <v>23722.134206343999</v>
      </c>
      <c r="F22" s="482"/>
      <c r="G22" s="502"/>
      <c r="H22" s="482"/>
      <c r="I22" s="201"/>
      <c r="J22" s="483"/>
      <c r="K22" s="485"/>
      <c r="L22" s="487"/>
      <c r="M22" s="7"/>
      <c r="N22" s="37">
        <v>9.1999999999999993</v>
      </c>
      <c r="O22" s="47">
        <v>20153.789617703998</v>
      </c>
      <c r="P22" s="39">
        <v>9.3269759089652862</v>
      </c>
      <c r="Q22" s="38">
        <v>19690.399479932104</v>
      </c>
      <c r="R22" s="20"/>
      <c r="S22" s="20"/>
      <c r="T22" s="20"/>
      <c r="U22" s="20"/>
      <c r="V22" s="20"/>
      <c r="W22" s="20"/>
      <c r="X22" s="20"/>
      <c r="Y22" s="20"/>
      <c r="Z22" s="20"/>
      <c r="AA22" s="55"/>
      <c r="AB22" s="21" t="s">
        <v>67</v>
      </c>
      <c r="AC22" s="50">
        <v>3.2</v>
      </c>
      <c r="AD22" s="51"/>
      <c r="AM22" s="5"/>
      <c r="AN22" s="5"/>
      <c r="AO22" s="5"/>
      <c r="AP22" s="5"/>
      <c r="AQ22" s="5"/>
      <c r="AR22" s="5"/>
      <c r="AS22" s="5"/>
      <c r="AT22" s="5"/>
    </row>
    <row r="23" spans="1:48" ht="16.5" customHeight="1" thickTop="1" thickBot="1" x14ac:dyDescent="0.3">
      <c r="A23" s="492">
        <v>4</v>
      </c>
      <c r="B23" s="543">
        <v>8</v>
      </c>
      <c r="C23" s="44" t="s">
        <v>200</v>
      </c>
      <c r="D23" s="44" t="s">
        <v>63</v>
      </c>
      <c r="E23" s="45">
        <v>11288.246473515001</v>
      </c>
      <c r="F23" s="481">
        <f>AVERAGE(E23:E25)</f>
        <v>14973.523125154999</v>
      </c>
      <c r="G23" s="501">
        <f>STDEV(E23:E25)/F23</f>
        <v>0.28058545905579041</v>
      </c>
      <c r="H23" s="481">
        <f>F23/$F$32</f>
        <v>111.48580813050383</v>
      </c>
      <c r="I23" s="201"/>
      <c r="J23" s="483"/>
      <c r="K23" s="485" t="e">
        <f>STDEV(I23:I25)/J23</f>
        <v>#DIV/0!</v>
      </c>
      <c r="L23" s="487">
        <f>J23/B20</f>
        <v>0</v>
      </c>
      <c r="M23" s="7"/>
      <c r="N23" s="37">
        <v>9.1999999999999993</v>
      </c>
      <c r="O23" s="47">
        <v>23722.134206343999</v>
      </c>
      <c r="P23" s="39">
        <v>10.254377905929122</v>
      </c>
      <c r="Q23" s="38">
        <v>19690.399479932104</v>
      </c>
      <c r="R23" s="20"/>
      <c r="S23" s="68"/>
      <c r="T23" s="21" t="s">
        <v>70</v>
      </c>
      <c r="U23" s="69">
        <v>3.2</v>
      </c>
      <c r="V23" s="59" t="s">
        <v>191</v>
      </c>
      <c r="W23" s="70"/>
      <c r="X23" s="499" t="s">
        <v>71</v>
      </c>
      <c r="Y23" s="516"/>
      <c r="Z23" s="71" t="s">
        <v>72</v>
      </c>
      <c r="AA23" s="55"/>
      <c r="AB23" s="21" t="s">
        <v>73</v>
      </c>
      <c r="AC23" s="72">
        <v>17.7</v>
      </c>
      <c r="AD23" s="73"/>
      <c r="AM23" s="5"/>
      <c r="AN23" s="5"/>
      <c r="AO23" s="5"/>
      <c r="AP23" s="5"/>
      <c r="AQ23" s="5"/>
      <c r="AR23" s="5"/>
      <c r="AS23" s="5"/>
      <c r="AT23" s="5"/>
    </row>
    <row r="24" spans="1:48" ht="16.5" customHeight="1" thickTop="1" thickBot="1" x14ac:dyDescent="0.3">
      <c r="A24" s="492"/>
      <c r="B24" s="543"/>
      <c r="C24" s="57" t="s">
        <v>201</v>
      </c>
      <c r="D24" s="57" t="s">
        <v>169</v>
      </c>
      <c r="E24" s="58">
        <v>14083.869765810001</v>
      </c>
      <c r="F24" s="482"/>
      <c r="G24" s="502"/>
      <c r="H24" s="482"/>
      <c r="I24" s="201"/>
      <c r="J24" s="483"/>
      <c r="K24" s="485"/>
      <c r="L24" s="487"/>
      <c r="M24" s="7"/>
      <c r="N24" s="37">
        <v>11.1</v>
      </c>
      <c r="O24" s="47">
        <v>35216.432491118998</v>
      </c>
      <c r="P24" s="39">
        <v>12.873929351794754</v>
      </c>
      <c r="Q24" s="38">
        <v>27235.028892042832</v>
      </c>
      <c r="R24" s="20"/>
      <c r="S24" s="74"/>
      <c r="T24" s="21" t="s">
        <v>76</v>
      </c>
      <c r="U24" s="69">
        <v>17.7</v>
      </c>
      <c r="V24" s="59" t="s">
        <v>191</v>
      </c>
      <c r="W24" s="70"/>
      <c r="X24" s="69" t="s">
        <v>77</v>
      </c>
      <c r="Y24" s="75">
        <v>3.3001841749844205</v>
      </c>
      <c r="Z24" s="75">
        <v>0.13793546137095838</v>
      </c>
      <c r="AA24" s="55"/>
      <c r="AB24" s="76"/>
      <c r="AC24" s="76"/>
      <c r="AD24" s="77"/>
      <c r="AM24" s="5"/>
      <c r="AN24" s="5"/>
      <c r="AO24" s="5"/>
      <c r="AP24" s="5"/>
      <c r="AQ24" s="5"/>
      <c r="AR24" s="5"/>
      <c r="AS24" s="5"/>
      <c r="AT24" s="5"/>
    </row>
    <row r="25" spans="1:48" ht="16.5" customHeight="1" thickTop="1" thickBot="1" x14ac:dyDescent="0.3">
      <c r="A25" s="492"/>
      <c r="B25" s="543"/>
      <c r="C25" s="44" t="s">
        <v>202</v>
      </c>
      <c r="D25" s="44" t="s">
        <v>66</v>
      </c>
      <c r="E25" s="45">
        <v>19548.45313614</v>
      </c>
      <c r="F25" s="482"/>
      <c r="G25" s="502"/>
      <c r="H25" s="482"/>
      <c r="I25" s="201"/>
      <c r="J25" s="483"/>
      <c r="K25" s="485"/>
      <c r="L25" s="487"/>
      <c r="M25" s="7"/>
      <c r="N25" s="37">
        <v>11.1</v>
      </c>
      <c r="O25" s="47">
        <v>33666.687289023997</v>
      </c>
      <c r="P25" s="39">
        <v>12.539955214278395</v>
      </c>
      <c r="Q25" s="38">
        <v>27235.028892042832</v>
      </c>
      <c r="R25" s="20"/>
      <c r="S25" s="74"/>
      <c r="T25" s="21" t="s">
        <v>61</v>
      </c>
      <c r="U25" s="69">
        <v>3.2</v>
      </c>
      <c r="V25" s="59" t="s">
        <v>191</v>
      </c>
      <c r="W25" s="70"/>
      <c r="X25" s="69" t="s">
        <v>80</v>
      </c>
      <c r="Y25" s="75">
        <v>0.13615445329621106</v>
      </c>
      <c r="Z25" s="75">
        <v>2.8739866340903253E-2</v>
      </c>
      <c r="AA25" s="55"/>
      <c r="AB25" s="31" t="s">
        <v>81</v>
      </c>
      <c r="AC25" s="50" t="s">
        <v>82</v>
      </c>
      <c r="AD25" s="51"/>
      <c r="AM25" s="5"/>
      <c r="AN25" s="5"/>
      <c r="AO25" s="5"/>
      <c r="AP25" s="5"/>
      <c r="AQ25" s="5"/>
      <c r="AR25" s="5"/>
      <c r="AS25" s="5"/>
      <c r="AT25" s="5"/>
    </row>
    <row r="26" spans="1:48" ht="16.5" customHeight="1" thickTop="1" thickBot="1" x14ac:dyDescent="0.3">
      <c r="A26" s="492">
        <v>5</v>
      </c>
      <c r="B26" s="543">
        <v>6.3</v>
      </c>
      <c r="C26" s="57" t="s">
        <v>203</v>
      </c>
      <c r="D26" s="57" t="s">
        <v>60</v>
      </c>
      <c r="E26" s="58">
        <v>12078.439476371999</v>
      </c>
      <c r="F26" s="481">
        <f>AVERAGE(E26:E28)</f>
        <v>11787.650777551333</v>
      </c>
      <c r="G26" s="501">
        <f>STDEV(E26:E28)/F26</f>
        <v>0.13350368862756715</v>
      </c>
      <c r="H26" s="481">
        <f>F26/$F$32</f>
        <v>87.765301586754561</v>
      </c>
      <c r="I26" s="201"/>
      <c r="J26" s="483"/>
      <c r="K26" s="485" t="e">
        <f>STDEV(I26:I28)/J26</f>
        <v>#DIV/0!</v>
      </c>
      <c r="L26" s="487">
        <f>J26/B23</f>
        <v>0</v>
      </c>
      <c r="M26" s="7"/>
      <c r="N26" s="37">
        <v>17.7</v>
      </c>
      <c r="O26" s="47">
        <v>62148</v>
      </c>
      <c r="P26" s="39">
        <v>19.487365140654596</v>
      </c>
      <c r="Q26" s="38">
        <v>56638.016649734265</v>
      </c>
      <c r="R26" s="20"/>
      <c r="S26" s="74"/>
      <c r="T26" s="21" t="s">
        <v>64</v>
      </c>
      <c r="U26" s="69">
        <v>17.7</v>
      </c>
      <c r="V26" s="59" t="s">
        <v>191</v>
      </c>
      <c r="W26" s="70"/>
      <c r="X26" s="69" t="s">
        <v>86</v>
      </c>
      <c r="Y26" s="75">
        <v>-3.0547095710206562E-3</v>
      </c>
      <c r="Z26" s="75">
        <v>1.4044164801523197E-3</v>
      </c>
      <c r="AA26" s="55"/>
      <c r="AB26" s="79"/>
      <c r="AC26" s="76"/>
      <c r="AD26" s="77"/>
      <c r="AM26" s="5"/>
      <c r="AN26" s="5"/>
      <c r="AO26" s="5"/>
      <c r="AP26" s="5"/>
      <c r="AQ26" s="5"/>
      <c r="AR26" s="5"/>
      <c r="AS26" s="5"/>
      <c r="AT26" s="5"/>
    </row>
    <row r="27" spans="1:48" ht="16.5" thickTop="1" thickBot="1" x14ac:dyDescent="0.3">
      <c r="A27" s="492"/>
      <c r="B27" s="543"/>
      <c r="C27" s="44" t="s">
        <v>204</v>
      </c>
      <c r="D27" s="44" t="s">
        <v>100</v>
      </c>
      <c r="E27" s="45">
        <v>10088.841815457001</v>
      </c>
      <c r="F27" s="482"/>
      <c r="G27" s="502"/>
      <c r="H27" s="482"/>
      <c r="I27" s="201"/>
      <c r="J27" s="483"/>
      <c r="K27" s="485"/>
      <c r="L27" s="487"/>
      <c r="M27" s="80"/>
      <c r="N27" s="37">
        <v>17.7</v>
      </c>
      <c r="O27" s="47">
        <v>44089.251367161</v>
      </c>
      <c r="P27" s="39">
        <v>14.76001119627267</v>
      </c>
      <c r="Q27" s="38">
        <v>56638.016649734265</v>
      </c>
      <c r="R27" s="20"/>
      <c r="S27" s="81"/>
      <c r="T27" s="21" t="s">
        <v>89</v>
      </c>
      <c r="U27" s="69" t="s">
        <v>90</v>
      </c>
      <c r="V27" s="59" t="s">
        <v>191</v>
      </c>
      <c r="W27" s="70"/>
      <c r="X27" s="69" t="s">
        <v>91</v>
      </c>
      <c r="Y27" s="75" t="e">
        <v>#N/A</v>
      </c>
      <c r="Z27" s="75" t="e">
        <v>#N/A</v>
      </c>
      <c r="AA27" s="55"/>
      <c r="AB27" s="504" t="s">
        <v>92</v>
      </c>
      <c r="AC27" s="506" t="s">
        <v>93</v>
      </c>
      <c r="AD27" s="82"/>
      <c r="AM27" s="5"/>
      <c r="AN27" s="5"/>
      <c r="AO27" s="5"/>
      <c r="AP27" s="5"/>
      <c r="AQ27" s="5"/>
      <c r="AR27" s="5"/>
      <c r="AS27" s="5"/>
      <c r="AT27" s="5"/>
    </row>
    <row r="28" spans="1:48" ht="16.5" thickTop="1" thickBot="1" x14ac:dyDescent="0.3">
      <c r="A28" s="492"/>
      <c r="B28" s="543"/>
      <c r="C28" s="57" t="s">
        <v>205</v>
      </c>
      <c r="D28" s="57" t="s">
        <v>103</v>
      </c>
      <c r="E28" s="58">
        <v>13195.671040825</v>
      </c>
      <c r="F28" s="482"/>
      <c r="G28" s="502"/>
      <c r="H28" s="482"/>
      <c r="I28" s="201"/>
      <c r="J28" s="483"/>
      <c r="K28" s="485"/>
      <c r="L28" s="487"/>
      <c r="M28" s="83"/>
      <c r="N28" s="37"/>
      <c r="O28" s="47"/>
      <c r="P28" s="39" t="s">
        <v>119</v>
      </c>
      <c r="Q28" s="38" t="s">
        <v>119</v>
      </c>
      <c r="R28" s="20"/>
      <c r="S28" s="84"/>
      <c r="T28" s="85" t="s">
        <v>96</v>
      </c>
      <c r="U28" s="86">
        <v>105.7763866413121</v>
      </c>
      <c r="V28" s="59" t="s">
        <v>97</v>
      </c>
      <c r="W28" s="70"/>
      <c r="X28" s="69" t="s">
        <v>98</v>
      </c>
      <c r="Y28" s="75" t="e">
        <v>#N/A</v>
      </c>
      <c r="Z28" s="75" t="e">
        <v>#N/A</v>
      </c>
      <c r="AA28" s="55"/>
      <c r="AB28" s="505"/>
      <c r="AC28" s="507"/>
      <c r="AD28" s="87"/>
      <c r="AM28" s="5"/>
      <c r="AN28" s="5"/>
      <c r="AO28" s="5"/>
      <c r="AP28" s="5"/>
      <c r="AQ28" s="5"/>
      <c r="AR28" s="5"/>
      <c r="AS28" s="5"/>
      <c r="AT28" s="5"/>
    </row>
    <row r="29" spans="1:48" ht="16.5" thickTop="1" thickBot="1" x14ac:dyDescent="0.3">
      <c r="A29" s="492">
        <v>6</v>
      </c>
      <c r="B29" s="543">
        <v>3.2</v>
      </c>
      <c r="C29" s="44" t="s">
        <v>206</v>
      </c>
      <c r="D29" s="44" t="s">
        <v>75</v>
      </c>
      <c r="E29" s="45">
        <v>4506.8027815949999</v>
      </c>
      <c r="F29" s="481">
        <f>AVERAGE(E29:E31)</f>
        <v>5378.6550227634998</v>
      </c>
      <c r="G29" s="501">
        <f>STDEV(E29:E31)/F29</f>
        <v>0.22923672528311298</v>
      </c>
      <c r="H29" s="481">
        <f>F29/$F$32</f>
        <v>40.046934636284874</v>
      </c>
      <c r="I29" s="201"/>
      <c r="J29" s="483"/>
      <c r="K29" s="485" t="e">
        <f>STDEV(I29:I31)/J29</f>
        <v>#DIV/0!</v>
      </c>
      <c r="L29" s="487">
        <f>J29/B26</f>
        <v>0</v>
      </c>
      <c r="M29" s="80"/>
      <c r="N29" s="37"/>
      <c r="O29" s="47"/>
      <c r="P29" s="39" t="s">
        <v>119</v>
      </c>
      <c r="Q29" s="38" t="s">
        <v>119</v>
      </c>
      <c r="R29" s="20"/>
      <c r="S29" s="88"/>
      <c r="T29" s="85" t="s">
        <v>101</v>
      </c>
      <c r="U29" s="89">
        <v>25.697414529397896</v>
      </c>
      <c r="V29" s="59" t="s">
        <v>97</v>
      </c>
      <c r="W29" s="20"/>
      <c r="X29" s="20"/>
      <c r="Y29" s="20"/>
      <c r="Z29" s="20"/>
      <c r="AA29" s="55"/>
      <c r="AB29" s="90"/>
      <c r="AC29" s="90"/>
      <c r="AD29" s="91"/>
      <c r="AM29" s="5"/>
      <c r="AN29" s="5"/>
      <c r="AO29" s="5"/>
      <c r="AP29" s="5"/>
      <c r="AQ29" s="5"/>
      <c r="AR29" s="5"/>
      <c r="AS29" s="5"/>
      <c r="AT29" s="5"/>
    </row>
    <row r="30" spans="1:48" ht="16.5" thickTop="1" thickBot="1" x14ac:dyDescent="0.3">
      <c r="A30" s="492"/>
      <c r="B30" s="543"/>
      <c r="C30" s="57" t="s">
        <v>207</v>
      </c>
      <c r="D30" s="57" t="s">
        <v>79</v>
      </c>
      <c r="E30" s="58">
        <v>6250.5072639319997</v>
      </c>
      <c r="F30" s="482"/>
      <c r="G30" s="502"/>
      <c r="H30" s="482"/>
      <c r="I30" s="201"/>
      <c r="J30" s="483"/>
      <c r="K30" s="485"/>
      <c r="L30" s="487"/>
      <c r="M30" s="83"/>
      <c r="N30" s="37"/>
      <c r="O30" s="47"/>
      <c r="P30" s="39" t="s">
        <v>119</v>
      </c>
      <c r="Q30" s="38" t="s">
        <v>119</v>
      </c>
      <c r="R30" s="20"/>
      <c r="S30" s="74"/>
      <c r="T30" s="21" t="s">
        <v>104</v>
      </c>
      <c r="U30" s="86">
        <v>16.497041611486175</v>
      </c>
      <c r="V30" s="59" t="s">
        <v>97</v>
      </c>
      <c r="W30" s="20"/>
      <c r="X30" s="92">
        <v>0</v>
      </c>
      <c r="Y30" s="20"/>
      <c r="Z30" s="20"/>
      <c r="AA30" s="55"/>
      <c r="AB30" s="508" t="s">
        <v>105</v>
      </c>
      <c r="AC30" s="511" t="s">
        <v>208</v>
      </c>
      <c r="AD30" s="93"/>
      <c r="AM30" s="5"/>
      <c r="AN30" s="5"/>
      <c r="AO30" s="5"/>
      <c r="AP30" s="5"/>
      <c r="AQ30" s="5"/>
      <c r="AR30" s="5"/>
      <c r="AS30" s="5"/>
      <c r="AT30" s="5"/>
    </row>
    <row r="31" spans="1:48" ht="16.5" thickTop="1" thickBot="1" x14ac:dyDescent="0.3">
      <c r="A31" s="492"/>
      <c r="B31" s="543"/>
      <c r="C31" s="44" t="s">
        <v>209</v>
      </c>
      <c r="D31" s="44" t="s">
        <v>42</v>
      </c>
      <c r="E31" s="98" t="s">
        <v>210</v>
      </c>
      <c r="F31" s="482"/>
      <c r="G31" s="502"/>
      <c r="H31" s="482"/>
      <c r="I31" s="201"/>
      <c r="J31" s="483"/>
      <c r="K31" s="485"/>
      <c r="L31" s="487"/>
      <c r="M31" s="80"/>
      <c r="N31" s="37"/>
      <c r="O31" s="47"/>
      <c r="P31" s="39" t="s">
        <v>119</v>
      </c>
      <c r="Q31" s="38" t="s">
        <v>119</v>
      </c>
      <c r="R31" s="20"/>
      <c r="S31" s="74"/>
      <c r="T31" s="21" t="s">
        <v>109</v>
      </c>
      <c r="U31" s="94">
        <v>12.250591421260276</v>
      </c>
      <c r="V31" s="59" t="s">
        <v>97</v>
      </c>
      <c r="W31" s="20"/>
      <c r="X31" s="20"/>
      <c r="Y31" s="20"/>
      <c r="Z31" s="20"/>
      <c r="AA31" s="55"/>
      <c r="AB31" s="509"/>
      <c r="AC31" s="512"/>
      <c r="AD31" s="95"/>
      <c r="AM31" s="5"/>
      <c r="AN31" s="5"/>
      <c r="AO31" s="5"/>
      <c r="AP31" s="5"/>
      <c r="AQ31" s="5"/>
      <c r="AR31" s="5"/>
      <c r="AS31" s="5"/>
      <c r="AT31" s="5"/>
    </row>
    <row r="32" spans="1:48" ht="16.5" thickTop="1" thickBot="1" x14ac:dyDescent="0.3">
      <c r="A32" s="492">
        <v>7</v>
      </c>
      <c r="B32" s="543">
        <v>0</v>
      </c>
      <c r="C32" s="57" t="s">
        <v>211</v>
      </c>
      <c r="D32" s="57" t="s">
        <v>212</v>
      </c>
      <c r="E32" s="58">
        <v>151.93661917599999</v>
      </c>
      <c r="F32" s="481">
        <f>AVERAGE(E32:E34)</f>
        <v>134.30878222299998</v>
      </c>
      <c r="G32" s="501">
        <f>STDEV(E32:E34)/F32</f>
        <v>0.2319973973015039</v>
      </c>
      <c r="H32" s="481">
        <f>F32/$F$32</f>
        <v>1</v>
      </c>
      <c r="I32" s="201"/>
      <c r="J32" s="483"/>
      <c r="K32" s="485" t="e">
        <f>STDEV(I32:I34)/J32</f>
        <v>#DIV/0!</v>
      </c>
      <c r="L32" s="487">
        <f>J32/B29</f>
        <v>0</v>
      </c>
      <c r="N32" s="37"/>
      <c r="O32" s="47"/>
      <c r="P32" s="39" t="s">
        <v>119</v>
      </c>
      <c r="Q32" s="38" t="s">
        <v>119</v>
      </c>
      <c r="R32" s="20"/>
      <c r="S32" s="74"/>
      <c r="T32" s="21" t="s">
        <v>112</v>
      </c>
      <c r="U32" s="96">
        <v>12.616666666666667</v>
      </c>
      <c r="V32" s="59" t="s">
        <v>97</v>
      </c>
      <c r="W32" s="20"/>
      <c r="X32" s="20"/>
      <c r="Y32" s="20"/>
      <c r="Z32" s="20"/>
      <c r="AA32" s="55"/>
      <c r="AB32" s="510"/>
      <c r="AC32" s="513"/>
      <c r="AD32" s="97"/>
      <c r="AO32" s="5"/>
      <c r="AP32" s="5"/>
      <c r="AQ32" s="5"/>
      <c r="AR32" s="5"/>
      <c r="AS32" s="5"/>
      <c r="AT32" s="5"/>
      <c r="AU32" s="5"/>
      <c r="AV32" s="5"/>
    </row>
    <row r="33" spans="1:49" ht="16.5" thickTop="1" thickBot="1" x14ac:dyDescent="0.3">
      <c r="A33" s="492"/>
      <c r="B33" s="543"/>
      <c r="C33" s="44" t="s">
        <v>213</v>
      </c>
      <c r="D33" s="44" t="s">
        <v>214</v>
      </c>
      <c r="E33" s="45">
        <v>98.331547557999997</v>
      </c>
      <c r="F33" s="482"/>
      <c r="G33" s="502"/>
      <c r="H33" s="482"/>
      <c r="I33" s="201"/>
      <c r="J33" s="483"/>
      <c r="K33" s="485"/>
      <c r="L33" s="487"/>
      <c r="M33" s="99"/>
      <c r="N33" s="37"/>
      <c r="O33" s="47"/>
      <c r="P33" s="39" t="s">
        <v>119</v>
      </c>
      <c r="Q33" s="38" t="s">
        <v>119</v>
      </c>
      <c r="R33" s="20"/>
      <c r="S33" s="74"/>
      <c r="T33" s="55"/>
      <c r="U33" s="20"/>
      <c r="V33" s="20"/>
      <c r="W33" s="20"/>
      <c r="X33" s="20"/>
      <c r="Y33" s="76"/>
      <c r="Z33" s="204"/>
      <c r="AA33" s="204"/>
      <c r="AB33" s="204"/>
      <c r="AC33" s="204"/>
      <c r="AD33" s="101"/>
      <c r="AO33" s="5"/>
      <c r="AP33" s="5"/>
      <c r="AQ33" s="5"/>
      <c r="AR33" s="5"/>
      <c r="AS33" s="5"/>
      <c r="AT33" s="5"/>
      <c r="AU33" s="5"/>
      <c r="AV33" s="5"/>
    </row>
    <row r="34" spans="1:49" ht="16.5" thickTop="1" thickBot="1" x14ac:dyDescent="0.3">
      <c r="A34" s="492"/>
      <c r="B34" s="543"/>
      <c r="C34" s="57" t="s">
        <v>215</v>
      </c>
      <c r="D34" s="57" t="s">
        <v>216</v>
      </c>
      <c r="E34" s="58">
        <v>152.65817993499999</v>
      </c>
      <c r="F34" s="482"/>
      <c r="G34" s="502"/>
      <c r="H34" s="482"/>
      <c r="I34" s="205"/>
      <c r="J34" s="484"/>
      <c r="K34" s="486"/>
      <c r="L34" s="488"/>
      <c r="M34" s="102"/>
      <c r="N34" s="37"/>
      <c r="O34" s="47"/>
      <c r="P34" s="39" t="s">
        <v>119</v>
      </c>
      <c r="Q34" s="38" t="s">
        <v>119</v>
      </c>
      <c r="R34" s="20"/>
      <c r="S34" s="74"/>
      <c r="T34" s="21" t="s">
        <v>118</v>
      </c>
      <c r="U34" s="86">
        <v>4253.2433414286625</v>
      </c>
      <c r="V34" s="59" t="s">
        <v>17</v>
      </c>
      <c r="W34" s="103"/>
      <c r="X34" s="20"/>
      <c r="Y34" s="76"/>
      <c r="Z34" s="104" t="s">
        <v>119</v>
      </c>
      <c r="AA34" s="204"/>
      <c r="AB34" s="105" t="s">
        <v>120</v>
      </c>
      <c r="AC34" s="106">
        <v>1</v>
      </c>
      <c r="AD34" s="107"/>
      <c r="AO34" s="5"/>
      <c r="AP34" s="5"/>
      <c r="AQ34" s="5"/>
      <c r="AR34" s="5"/>
      <c r="AS34" s="5"/>
      <c r="AT34" s="5"/>
      <c r="AU34" s="5"/>
      <c r="AV34" s="5"/>
    </row>
    <row r="35" spans="1:49" ht="16.5" thickTop="1" thickBot="1" x14ac:dyDescent="0.3">
      <c r="A35" s="129"/>
      <c r="B35" s="129"/>
      <c r="D35" s="129"/>
      <c r="E35" s="129"/>
      <c r="F35" s="129"/>
      <c r="G35" s="129"/>
      <c r="H35" s="129"/>
      <c r="I35" s="5"/>
      <c r="J35" s="5"/>
      <c r="K35" s="5"/>
      <c r="L35" s="5"/>
      <c r="M35" s="5"/>
      <c r="N35" s="37"/>
      <c r="O35" s="47"/>
      <c r="P35" s="39" t="s">
        <v>119</v>
      </c>
      <c r="Q35" s="38" t="s">
        <v>119</v>
      </c>
      <c r="R35" s="20"/>
      <c r="S35" s="74"/>
      <c r="T35" s="21" t="s">
        <v>123</v>
      </c>
      <c r="U35" s="86">
        <v>63967.944809848806</v>
      </c>
      <c r="V35" s="59" t="s">
        <v>17</v>
      </c>
      <c r="W35" s="20"/>
      <c r="X35" s="109"/>
      <c r="Y35" s="110"/>
      <c r="Z35" s="204" t="s">
        <v>217</v>
      </c>
      <c r="AA35" s="204"/>
      <c r="AB35" s="105" t="s">
        <v>124</v>
      </c>
      <c r="AC35" s="106">
        <v>1</v>
      </c>
      <c r="AD35" s="116"/>
      <c r="AE35" s="107"/>
      <c r="AP35" s="5"/>
      <c r="AQ35" s="5"/>
      <c r="AR35" s="5"/>
      <c r="AS35" s="5"/>
      <c r="AT35" s="5"/>
      <c r="AU35" s="5"/>
      <c r="AV35" s="5"/>
      <c r="AW35" s="5"/>
    </row>
    <row r="36" spans="1:49" ht="16.5" thickTop="1" thickBot="1" x14ac:dyDescent="0.3">
      <c r="A36" s="129"/>
      <c r="B36" s="129"/>
      <c r="D36" s="129"/>
      <c r="E36" s="206"/>
      <c r="F36" s="207"/>
      <c r="G36" s="129"/>
      <c r="H36" s="129"/>
      <c r="I36" s="129"/>
      <c r="J36" s="129"/>
      <c r="K36" s="129"/>
      <c r="L36" s="129"/>
      <c r="N36" s="37"/>
      <c r="O36" s="47"/>
      <c r="P36" s="39" t="s">
        <v>119</v>
      </c>
      <c r="Q36" s="38" t="s">
        <v>119</v>
      </c>
      <c r="R36" s="20"/>
      <c r="S36" s="74"/>
      <c r="T36" s="48"/>
      <c r="U36" s="111"/>
      <c r="V36" s="112"/>
      <c r="W36" s="20"/>
      <c r="X36" s="20"/>
      <c r="Y36" s="76"/>
      <c r="Z36" s="204" t="s">
        <v>119</v>
      </c>
      <c r="AA36" s="204"/>
      <c r="AB36" s="113" t="s">
        <v>128</v>
      </c>
      <c r="AC36" s="106">
        <v>1</v>
      </c>
      <c r="AD36" s="118"/>
      <c r="AE36" s="107"/>
      <c r="AP36" s="5"/>
      <c r="AQ36" s="5"/>
      <c r="AR36" s="5"/>
      <c r="AS36" s="5"/>
      <c r="AT36" s="5"/>
      <c r="AU36" s="5"/>
      <c r="AV36" s="5"/>
      <c r="AW36" s="5"/>
    </row>
    <row r="37" spans="1:49" ht="16.5" thickTop="1" thickBot="1" x14ac:dyDescent="0.3">
      <c r="A37" s="129"/>
      <c r="B37" s="129"/>
      <c r="D37" s="129"/>
      <c r="E37" s="206"/>
      <c r="F37" s="207"/>
      <c r="G37" s="129"/>
      <c r="H37" s="129"/>
      <c r="I37" s="129"/>
      <c r="J37" s="129"/>
      <c r="K37" s="129"/>
      <c r="L37" s="129"/>
      <c r="N37" s="37"/>
      <c r="O37" s="47"/>
      <c r="P37" s="39" t="s">
        <v>119</v>
      </c>
      <c r="Q37" s="38" t="s">
        <v>119</v>
      </c>
      <c r="R37" s="20"/>
      <c r="S37" s="74"/>
      <c r="T37" s="497" t="s">
        <v>131</v>
      </c>
      <c r="U37" s="499" t="s">
        <v>132</v>
      </c>
      <c r="V37" s="500"/>
      <c r="W37" s="20"/>
      <c r="X37" s="20"/>
      <c r="Y37" s="85" t="s">
        <v>133</v>
      </c>
      <c r="Z37" s="86">
        <v>96.744000951771952</v>
      </c>
      <c r="AA37" s="59" t="s">
        <v>97</v>
      </c>
      <c r="AB37" s="105" t="s">
        <v>134</v>
      </c>
      <c r="AC37" s="115">
        <v>50</v>
      </c>
      <c r="AD37" s="101"/>
      <c r="AE37" s="116"/>
      <c r="AP37" s="5"/>
      <c r="AQ37" s="5"/>
      <c r="AR37" s="5"/>
      <c r="AS37" s="5"/>
      <c r="AT37" s="5"/>
      <c r="AU37" s="5"/>
      <c r="AV37" s="5"/>
      <c r="AW37" s="5"/>
    </row>
    <row r="38" spans="1:49" ht="16.5" thickTop="1" thickBot="1" x14ac:dyDescent="0.3">
      <c r="E38" s="206"/>
      <c r="F38" s="207"/>
      <c r="N38" s="37"/>
      <c r="O38" s="47"/>
      <c r="P38" s="39" t="s">
        <v>119</v>
      </c>
      <c r="Q38" s="38" t="s">
        <v>119</v>
      </c>
      <c r="R38" s="20"/>
      <c r="S38" s="74"/>
      <c r="T38" s="498"/>
      <c r="U38" s="31" t="s">
        <v>16</v>
      </c>
      <c r="V38" s="31" t="s">
        <v>17</v>
      </c>
      <c r="W38" s="92">
        <v>1</v>
      </c>
      <c r="X38" s="20"/>
      <c r="Y38" s="85" t="s">
        <v>136</v>
      </c>
      <c r="Z38" s="89">
        <v>19.521168560507309</v>
      </c>
      <c r="AA38" s="59" t="s">
        <v>97</v>
      </c>
      <c r="AB38" s="105" t="s">
        <v>137</v>
      </c>
      <c r="AC38" s="117">
        <v>500000</v>
      </c>
      <c r="AD38" s="101"/>
      <c r="AE38" s="118"/>
      <c r="AP38" s="5"/>
      <c r="AQ38" s="5"/>
      <c r="AR38" s="5"/>
      <c r="AS38" s="5"/>
      <c r="AT38" s="5"/>
      <c r="AU38" s="5"/>
      <c r="AV38" s="5"/>
      <c r="AW38" s="5"/>
    </row>
    <row r="39" spans="1:49" ht="16.5" thickTop="1" thickBot="1" x14ac:dyDescent="0.3">
      <c r="E39" s="206"/>
      <c r="F39" s="207"/>
      <c r="N39" s="37"/>
      <c r="O39" s="47"/>
      <c r="P39" s="39" t="s">
        <v>119</v>
      </c>
      <c r="Q39" s="38" t="s">
        <v>119</v>
      </c>
      <c r="R39" s="20"/>
      <c r="S39" s="74"/>
      <c r="T39" s="490" t="s">
        <v>139</v>
      </c>
      <c r="U39" s="120">
        <v>0</v>
      </c>
      <c r="V39" s="121">
        <v>98.331547557999997</v>
      </c>
      <c r="W39" s="92">
        <v>1</v>
      </c>
      <c r="X39" s="20"/>
      <c r="Y39" s="76"/>
      <c r="Z39" s="204"/>
      <c r="AA39" s="204"/>
      <c r="AB39" s="204"/>
      <c r="AC39" s="204"/>
      <c r="AD39" s="101"/>
      <c r="AE39" s="101"/>
      <c r="AP39" s="5"/>
      <c r="AQ39" s="5"/>
      <c r="AR39" s="5"/>
      <c r="AS39" s="5"/>
      <c r="AT39" s="5"/>
      <c r="AU39" s="5"/>
      <c r="AV39" s="5"/>
      <c r="AW39" s="5"/>
    </row>
    <row r="40" spans="1:49" ht="15.75" thickBot="1" x14ac:dyDescent="0.3">
      <c r="E40" s="206"/>
      <c r="F40" s="207"/>
      <c r="N40" s="37"/>
      <c r="O40" s="47"/>
      <c r="P40" s="39" t="s">
        <v>119</v>
      </c>
      <c r="Q40" s="38" t="s">
        <v>119</v>
      </c>
      <c r="R40" s="20"/>
      <c r="S40" s="74"/>
      <c r="T40" s="490"/>
      <c r="U40" s="181">
        <v>11.1</v>
      </c>
      <c r="V40" s="121">
        <v>1</v>
      </c>
      <c r="W40" s="92">
        <v>1</v>
      </c>
      <c r="X40" s="20"/>
      <c r="Y40" s="76"/>
      <c r="Z40" s="204"/>
      <c r="AA40" s="204"/>
      <c r="AB40" s="204"/>
      <c r="AC40" s="204"/>
      <c r="AD40" s="101"/>
      <c r="AE40" s="101"/>
      <c r="AP40" s="5"/>
      <c r="AQ40" s="5"/>
      <c r="AR40" s="5"/>
      <c r="AS40" s="5"/>
      <c r="AT40" s="5"/>
      <c r="AU40" s="5"/>
      <c r="AV40" s="5"/>
      <c r="AW40" s="5"/>
    </row>
    <row r="41" spans="1:49" ht="15.75" thickBot="1" x14ac:dyDescent="0.3">
      <c r="E41" s="206"/>
      <c r="F41" s="207"/>
      <c r="N41" s="37"/>
      <c r="O41" s="47"/>
      <c r="P41" s="39" t="s">
        <v>119</v>
      </c>
      <c r="Q41" s="38" t="s">
        <v>119</v>
      </c>
      <c r="R41" s="20"/>
      <c r="S41" s="74"/>
      <c r="T41" s="490"/>
      <c r="U41" s="122">
        <v>3.2</v>
      </c>
      <c r="V41" s="123">
        <v>1</v>
      </c>
      <c r="W41" s="92">
        <v>0</v>
      </c>
      <c r="X41" s="20"/>
      <c r="Y41" s="76"/>
      <c r="Z41" s="204"/>
      <c r="AA41" s="204"/>
      <c r="AB41" s="204"/>
      <c r="AC41" s="204"/>
      <c r="AD41" s="101"/>
      <c r="AE41" s="101"/>
      <c r="AP41" s="5"/>
      <c r="AQ41" s="5"/>
      <c r="AR41" s="5"/>
      <c r="AS41" s="5"/>
      <c r="AT41" s="5"/>
      <c r="AU41" s="5"/>
      <c r="AV41" s="5"/>
      <c r="AW41" s="5"/>
    </row>
    <row r="42" spans="1:49" ht="15.75" thickBot="1" x14ac:dyDescent="0.3">
      <c r="E42" s="206"/>
      <c r="F42" s="207"/>
      <c r="N42" s="37"/>
      <c r="O42" s="47"/>
      <c r="P42" s="39" t="s">
        <v>119</v>
      </c>
      <c r="Q42" s="38" t="s">
        <v>119</v>
      </c>
      <c r="R42" s="20"/>
      <c r="S42" s="124"/>
      <c r="T42" s="491"/>
      <c r="U42" s="122">
        <v>8</v>
      </c>
      <c r="V42" s="123">
        <v>19548.45313614</v>
      </c>
      <c r="W42" s="92">
        <v>0</v>
      </c>
      <c r="X42" s="20"/>
      <c r="Y42" s="76"/>
      <c r="Z42" s="204"/>
      <c r="AA42" s="204"/>
      <c r="AB42" s="204"/>
      <c r="AC42" s="204"/>
      <c r="AD42" s="208"/>
      <c r="AE42" s="101"/>
      <c r="AP42" s="5"/>
      <c r="AQ42" s="5"/>
      <c r="AR42" s="5"/>
      <c r="AS42" s="5"/>
      <c r="AT42" s="5"/>
      <c r="AU42" s="5"/>
      <c r="AV42" s="5"/>
      <c r="AW42" s="5"/>
    </row>
    <row r="43" spans="1:49" ht="16.5" thickTop="1" thickBot="1" x14ac:dyDescent="0.3">
      <c r="E43" s="206"/>
      <c r="F43" s="207"/>
      <c r="N43" s="37"/>
      <c r="O43" s="47"/>
      <c r="P43" s="39" t="s">
        <v>119</v>
      </c>
      <c r="Q43" s="38" t="s">
        <v>119</v>
      </c>
      <c r="R43" s="20"/>
      <c r="S43" s="20"/>
      <c r="T43" s="124"/>
      <c r="U43" s="127">
        <v>9.1999999999999993</v>
      </c>
      <c r="V43" s="128">
        <v>1</v>
      </c>
      <c r="W43" s="92">
        <v>0</v>
      </c>
      <c r="X43" s="20"/>
      <c r="Y43" s="76"/>
      <c r="Z43" s="204"/>
      <c r="AA43" s="204"/>
      <c r="AB43" s="204"/>
      <c r="AC43" s="204"/>
      <c r="AD43" s="208"/>
      <c r="AE43" s="101"/>
      <c r="AP43" s="5"/>
      <c r="AQ43" s="5"/>
      <c r="AR43" s="5"/>
      <c r="AS43" s="5"/>
      <c r="AT43" s="5"/>
      <c r="AU43" s="5"/>
      <c r="AV43" s="5"/>
      <c r="AW43" s="5"/>
    </row>
    <row r="44" spans="1:49" ht="13.5" customHeight="1" thickTop="1" x14ac:dyDescent="0.25">
      <c r="N44" s="37"/>
      <c r="O44" s="47"/>
      <c r="P44" s="39" t="s">
        <v>119</v>
      </c>
      <c r="Q44" s="38" t="s">
        <v>119</v>
      </c>
      <c r="R44" s="20"/>
      <c r="S44" s="20"/>
      <c r="T44" s="20"/>
      <c r="U44" s="127">
        <v>17.7</v>
      </c>
      <c r="V44" s="128">
        <v>28157</v>
      </c>
      <c r="W44" s="92">
        <v>0</v>
      </c>
      <c r="X44" s="20"/>
      <c r="Y44" s="76"/>
      <c r="Z44" s="204"/>
      <c r="AA44" s="204"/>
      <c r="AB44" s="204"/>
      <c r="AC44" s="204"/>
      <c r="AD44" s="208"/>
      <c r="AP44" s="5"/>
      <c r="AQ44" s="5"/>
      <c r="AR44" s="5"/>
      <c r="AS44" s="5"/>
      <c r="AT44" s="5"/>
      <c r="AU44" s="5"/>
      <c r="AV44" s="5"/>
      <c r="AW44" s="5"/>
    </row>
    <row r="45" spans="1:49" ht="12.75" customHeight="1" x14ac:dyDescent="0.2">
      <c r="X45" s="131"/>
      <c r="Z45" s="132"/>
      <c r="AA45" s="133"/>
      <c r="AB45" s="133"/>
      <c r="AC45" s="134"/>
      <c r="AD45" s="135"/>
      <c r="AP45" s="5"/>
      <c r="AQ45" s="5"/>
      <c r="AR45" s="5"/>
      <c r="AS45" s="5"/>
      <c r="AT45" s="5"/>
      <c r="AU45" s="5"/>
      <c r="AV45" s="5"/>
      <c r="AW45" s="5"/>
    </row>
    <row r="46" spans="1:49" ht="12.75" customHeight="1" x14ac:dyDescent="0.2">
      <c r="X46" s="131"/>
      <c r="Z46" s="132"/>
      <c r="AA46" s="133"/>
      <c r="AB46" s="133"/>
      <c r="AC46" s="134"/>
      <c r="AD46" s="135"/>
      <c r="AP46" s="5"/>
      <c r="AQ46" s="5"/>
      <c r="AR46" s="5"/>
      <c r="AS46" s="5"/>
      <c r="AT46" s="5"/>
      <c r="AU46" s="5"/>
      <c r="AV46" s="5"/>
      <c r="AW46" s="5"/>
    </row>
    <row r="47" spans="1:49" ht="12.75" customHeight="1" x14ac:dyDescent="0.2">
      <c r="X47" s="131"/>
      <c r="Z47" s="132"/>
      <c r="AA47" s="133"/>
      <c r="AB47" s="133"/>
      <c r="AC47" s="134"/>
      <c r="AD47" s="135"/>
      <c r="AP47" s="5"/>
      <c r="AQ47" s="5"/>
      <c r="AR47" s="5"/>
      <c r="AS47" s="5"/>
      <c r="AT47" s="5"/>
      <c r="AU47" s="5"/>
      <c r="AV47" s="5"/>
      <c r="AW47" s="5"/>
    </row>
    <row r="48" spans="1:49" ht="12.75" customHeight="1" x14ac:dyDescent="0.2">
      <c r="X48" s="131"/>
      <c r="Z48" s="132"/>
      <c r="AA48" s="133"/>
      <c r="AB48" s="133"/>
      <c r="AC48" s="134"/>
      <c r="AD48" s="135"/>
      <c r="AP48" s="5"/>
      <c r="AQ48" s="5"/>
      <c r="AR48" s="5"/>
      <c r="AS48" s="5"/>
      <c r="AT48" s="5"/>
      <c r="AU48" s="5"/>
      <c r="AV48" s="5"/>
      <c r="AW48" s="5"/>
    </row>
    <row r="49" spans="24:49" ht="12.75" customHeight="1" x14ac:dyDescent="0.2">
      <c r="X49" s="131"/>
      <c r="Z49" s="132"/>
      <c r="AA49" s="133"/>
      <c r="AB49" s="133"/>
      <c r="AC49" s="134"/>
      <c r="AD49" s="135"/>
      <c r="AP49" s="5"/>
      <c r="AQ49" s="5"/>
      <c r="AR49" s="5"/>
      <c r="AS49" s="5"/>
      <c r="AT49" s="5"/>
      <c r="AU49" s="5"/>
      <c r="AV49" s="5"/>
      <c r="AW49" s="5"/>
    </row>
    <row r="50" spans="24:49" x14ac:dyDescent="0.2">
      <c r="X50" s="489"/>
      <c r="Z50" s="137"/>
      <c r="AA50" s="133"/>
      <c r="AB50" s="133"/>
      <c r="AC50" s="134"/>
      <c r="AD50" s="480"/>
      <c r="AP50" s="5"/>
      <c r="AQ50" s="5"/>
      <c r="AR50" s="5"/>
      <c r="AS50" s="5"/>
      <c r="AT50" s="5"/>
      <c r="AU50" s="5"/>
      <c r="AV50" s="5"/>
      <c r="AW50" s="5"/>
    </row>
    <row r="51" spans="24:49" x14ac:dyDescent="0.2">
      <c r="X51" s="489"/>
      <c r="Z51" s="137"/>
      <c r="AA51" s="133"/>
      <c r="AB51" s="133"/>
      <c r="AC51" s="134"/>
      <c r="AD51" s="480"/>
      <c r="AP51" s="5"/>
      <c r="AQ51" s="5"/>
      <c r="AR51" s="5"/>
      <c r="AS51" s="5"/>
      <c r="AT51" s="5"/>
      <c r="AU51" s="5"/>
      <c r="AV51" s="5"/>
      <c r="AW51" s="5"/>
    </row>
    <row r="52" spans="24:49" x14ac:dyDescent="0.2">
      <c r="X52" s="489"/>
      <c r="Z52" s="137"/>
      <c r="AA52" s="133"/>
      <c r="AB52" s="133"/>
      <c r="AC52" s="134"/>
      <c r="AD52" s="480"/>
      <c r="AP52" s="5"/>
      <c r="AQ52" s="5"/>
      <c r="AR52" s="5"/>
      <c r="AS52" s="5"/>
      <c r="AT52" s="5"/>
      <c r="AU52" s="5"/>
      <c r="AV52" s="5"/>
      <c r="AW52" s="5"/>
    </row>
    <row r="53" spans="24:49" ht="15" customHeight="1" x14ac:dyDescent="0.2">
      <c r="X53" s="489"/>
      <c r="Z53" s="137"/>
      <c r="AA53" s="133"/>
      <c r="AB53" s="133"/>
      <c r="AC53" s="134"/>
      <c r="AD53" s="480"/>
      <c r="AP53" s="5"/>
      <c r="AQ53" s="5"/>
      <c r="AR53" s="5"/>
      <c r="AS53" s="5"/>
      <c r="AT53" s="5"/>
      <c r="AU53" s="5"/>
      <c r="AV53" s="5"/>
      <c r="AW53" s="5"/>
    </row>
    <row r="54" spans="24:49" ht="14.25" customHeight="1" x14ac:dyDescent="0.2">
      <c r="X54" s="489"/>
      <c r="Z54" s="137"/>
      <c r="AA54" s="133"/>
      <c r="AB54" s="133"/>
      <c r="AC54" s="134"/>
      <c r="AD54" s="480"/>
      <c r="AP54" s="5"/>
      <c r="AQ54" s="5"/>
      <c r="AR54" s="5"/>
      <c r="AS54" s="5"/>
      <c r="AT54" s="5"/>
      <c r="AU54" s="5"/>
      <c r="AV54" s="5"/>
      <c r="AW54" s="5"/>
    </row>
    <row r="55" spans="24:49" x14ac:dyDescent="0.2">
      <c r="X55" s="489"/>
      <c r="Z55" s="137"/>
      <c r="AA55" s="133"/>
      <c r="AB55" s="133"/>
      <c r="AC55" s="134"/>
      <c r="AD55" s="480"/>
      <c r="AP55" s="5"/>
      <c r="AQ55" s="5"/>
      <c r="AR55" s="5"/>
      <c r="AS55" s="5"/>
      <c r="AT55" s="5"/>
      <c r="AU55" s="5"/>
      <c r="AV55" s="5"/>
      <c r="AW55" s="5"/>
    </row>
    <row r="56" spans="24:49" x14ac:dyDescent="0.2">
      <c r="X56" s="138"/>
      <c r="Z56" s="137"/>
      <c r="AA56" s="133"/>
      <c r="AB56" s="133"/>
      <c r="AC56" s="134"/>
      <c r="AD56" s="139"/>
      <c r="AP56" s="5"/>
      <c r="AQ56" s="5"/>
      <c r="AR56" s="5"/>
      <c r="AS56" s="5"/>
      <c r="AT56" s="5"/>
      <c r="AU56" s="5"/>
      <c r="AV56" s="5"/>
      <c r="AW56" s="5"/>
    </row>
    <row r="57" spans="24:49" x14ac:dyDescent="0.2">
      <c r="X57" s="138"/>
      <c r="Z57" s="137"/>
      <c r="AA57" s="133"/>
      <c r="AB57" s="133"/>
      <c r="AC57" s="134"/>
      <c r="AD57" s="139"/>
      <c r="AP57" s="5"/>
      <c r="AQ57" s="5"/>
      <c r="AR57" s="5"/>
      <c r="AS57" s="5"/>
      <c r="AT57" s="5"/>
      <c r="AU57" s="5"/>
      <c r="AV57" s="5"/>
      <c r="AW57" s="5"/>
    </row>
    <row r="58" spans="24:49" x14ac:dyDescent="0.2">
      <c r="X58" s="480"/>
      <c r="Z58" s="132"/>
      <c r="AA58" s="133"/>
      <c r="AB58" s="133"/>
      <c r="AC58" s="134"/>
      <c r="AD58" s="480"/>
      <c r="AP58" s="5"/>
      <c r="AQ58" s="5"/>
      <c r="AR58" s="5"/>
      <c r="AS58" s="5"/>
      <c r="AT58" s="5"/>
      <c r="AU58" s="5"/>
      <c r="AV58" s="5"/>
      <c r="AW58" s="5"/>
    </row>
    <row r="59" spans="24:49" ht="13.5" customHeight="1" x14ac:dyDescent="0.2">
      <c r="X59" s="480"/>
      <c r="Z59" s="132"/>
      <c r="AA59" s="133"/>
      <c r="AB59" s="133"/>
      <c r="AC59" s="134"/>
      <c r="AD59" s="480"/>
      <c r="AP59" s="5"/>
      <c r="AQ59" s="5"/>
      <c r="AR59" s="5"/>
      <c r="AS59" s="5"/>
      <c r="AT59" s="5"/>
      <c r="AU59" s="5"/>
      <c r="AV59" s="5"/>
      <c r="AW59" s="5"/>
    </row>
    <row r="60" spans="24:49" x14ac:dyDescent="0.2">
      <c r="X60" s="480"/>
      <c r="Z60" s="132"/>
      <c r="AA60" s="133"/>
      <c r="AB60" s="133"/>
      <c r="AC60" s="134"/>
      <c r="AD60" s="480"/>
      <c r="AP60" s="5"/>
      <c r="AQ60" s="5"/>
      <c r="AR60" s="5"/>
      <c r="AS60" s="5"/>
      <c r="AT60" s="5"/>
      <c r="AU60" s="5"/>
      <c r="AV60" s="5"/>
      <c r="AW60" s="5"/>
    </row>
    <row r="61" spans="24:49" x14ac:dyDescent="0.2">
      <c r="X61" s="480"/>
      <c r="Z61" s="132"/>
      <c r="AA61" s="133"/>
      <c r="AB61" s="133"/>
      <c r="AC61" s="134"/>
      <c r="AD61" s="480"/>
      <c r="AP61" s="5"/>
      <c r="AQ61" s="5"/>
      <c r="AR61" s="5"/>
      <c r="AS61" s="5"/>
      <c r="AT61" s="5"/>
      <c r="AU61" s="5"/>
      <c r="AV61" s="5"/>
      <c r="AW61" s="5"/>
    </row>
    <row r="62" spans="24:49" x14ac:dyDescent="0.2">
      <c r="AP62" s="5"/>
      <c r="AQ62" s="5"/>
      <c r="AR62" s="5"/>
      <c r="AS62" s="5"/>
      <c r="AT62" s="5"/>
      <c r="AU62" s="5"/>
      <c r="AV62" s="5"/>
      <c r="AW62" s="5"/>
    </row>
    <row r="63" spans="24:49" x14ac:dyDescent="0.2">
      <c r="AP63" s="5"/>
      <c r="AQ63" s="5"/>
      <c r="AR63" s="5"/>
      <c r="AS63" s="5"/>
      <c r="AT63" s="5"/>
      <c r="AU63" s="5"/>
      <c r="AV63" s="5"/>
      <c r="AW63" s="5"/>
    </row>
    <row r="64" spans="24:49" x14ac:dyDescent="0.2">
      <c r="AP64" s="5"/>
      <c r="AQ64" s="5"/>
      <c r="AR64" s="5"/>
      <c r="AS64" s="5"/>
      <c r="AT64" s="5"/>
      <c r="AU64" s="5"/>
      <c r="AV64" s="5"/>
      <c r="AW64" s="5"/>
    </row>
    <row r="65" spans="42:49" x14ac:dyDescent="0.2">
      <c r="AP65" s="5"/>
      <c r="AQ65" s="5"/>
      <c r="AR65" s="5"/>
      <c r="AS65" s="5"/>
      <c r="AT65" s="5"/>
      <c r="AU65" s="5"/>
      <c r="AV65" s="5"/>
      <c r="AW65" s="5"/>
    </row>
    <row r="66" spans="42:49" x14ac:dyDescent="0.2">
      <c r="AP66" s="5"/>
      <c r="AQ66" s="5"/>
      <c r="AR66" s="5"/>
      <c r="AS66" s="5"/>
      <c r="AT66" s="5"/>
      <c r="AU66" s="5"/>
      <c r="AV66" s="5"/>
      <c r="AW66" s="5"/>
    </row>
    <row r="67" spans="42:49" x14ac:dyDescent="0.2">
      <c r="AP67" s="5"/>
      <c r="AQ67" s="5"/>
      <c r="AR67" s="5"/>
      <c r="AS67" s="5"/>
      <c r="AT67" s="5"/>
      <c r="AU67" s="5"/>
      <c r="AV67" s="5"/>
      <c r="AW67" s="5"/>
    </row>
    <row r="68" spans="42:49" x14ac:dyDescent="0.2">
      <c r="AP68" s="5"/>
      <c r="AQ68" s="5"/>
      <c r="AR68" s="5"/>
      <c r="AS68" s="5"/>
      <c r="AT68" s="5"/>
      <c r="AU68" s="5"/>
      <c r="AV68" s="5"/>
      <c r="AW68" s="5"/>
    </row>
    <row r="69" spans="42:49" x14ac:dyDescent="0.2">
      <c r="AP69" s="5"/>
      <c r="AQ69" s="5"/>
      <c r="AR69" s="5"/>
      <c r="AS69" s="5"/>
      <c r="AT69" s="5"/>
      <c r="AU69" s="5"/>
      <c r="AV69" s="5"/>
      <c r="AW69" s="5"/>
    </row>
    <row r="70" spans="42:49" x14ac:dyDescent="0.2">
      <c r="AP70" s="5"/>
      <c r="AQ70" s="5"/>
      <c r="AR70" s="5"/>
      <c r="AS70" s="5"/>
      <c r="AT70" s="5"/>
      <c r="AU70" s="5"/>
      <c r="AV70" s="5"/>
      <c r="AW70" s="5"/>
    </row>
    <row r="71" spans="42:49" x14ac:dyDescent="0.2">
      <c r="AP71" s="5"/>
      <c r="AQ71" s="5"/>
      <c r="AR71" s="5"/>
      <c r="AS71" s="5"/>
      <c r="AT71" s="5"/>
      <c r="AU71" s="5"/>
      <c r="AV71" s="5"/>
      <c r="AW71" s="5"/>
    </row>
  </sheetData>
  <mergeCells count="74">
    <mergeCell ref="U13:Z21"/>
    <mergeCell ref="A14:A16"/>
    <mergeCell ref="B14:B16"/>
    <mergeCell ref="F14:F16"/>
    <mergeCell ref="G14:G16"/>
    <mergeCell ref="H14:H16"/>
    <mergeCell ref="J14:J16"/>
    <mergeCell ref="K14:K16"/>
    <mergeCell ref="L14:L16"/>
    <mergeCell ref="A17:A19"/>
    <mergeCell ref="B17:B19"/>
    <mergeCell ref="F17:F19"/>
    <mergeCell ref="G17:G19"/>
    <mergeCell ref="H17:H19"/>
    <mergeCell ref="J17:J19"/>
    <mergeCell ref="K17:K19"/>
    <mergeCell ref="A11:L11"/>
    <mergeCell ref="N11:O11"/>
    <mergeCell ref="P11:Q11"/>
    <mergeCell ref="I12:L12"/>
    <mergeCell ref="U12:Z12"/>
    <mergeCell ref="L17:L19"/>
    <mergeCell ref="A20:A22"/>
    <mergeCell ref="B20:B22"/>
    <mergeCell ref="F20:F22"/>
    <mergeCell ref="G20:G22"/>
    <mergeCell ref="H20:H22"/>
    <mergeCell ref="J20:J22"/>
    <mergeCell ref="K20:K22"/>
    <mergeCell ref="L20:L22"/>
    <mergeCell ref="K23:K25"/>
    <mergeCell ref="L23:L25"/>
    <mergeCell ref="X23:Y23"/>
    <mergeCell ref="A26:A28"/>
    <mergeCell ref="B26:B28"/>
    <mergeCell ref="F26:F28"/>
    <mergeCell ref="G26:G28"/>
    <mergeCell ref="H26:H28"/>
    <mergeCell ref="J26:J28"/>
    <mergeCell ref="K26:K28"/>
    <mergeCell ref="A23:A25"/>
    <mergeCell ref="B23:B25"/>
    <mergeCell ref="F23:F25"/>
    <mergeCell ref="G23:G25"/>
    <mergeCell ref="H23:H25"/>
    <mergeCell ref="J23:J25"/>
    <mergeCell ref="L26:L28"/>
    <mergeCell ref="AB27:AB28"/>
    <mergeCell ref="AC27:AC28"/>
    <mergeCell ref="A29:A31"/>
    <mergeCell ref="B29:B31"/>
    <mergeCell ref="F29:F31"/>
    <mergeCell ref="G29:G31"/>
    <mergeCell ref="H29:H31"/>
    <mergeCell ref="J29:J31"/>
    <mergeCell ref="K29:K31"/>
    <mergeCell ref="L29:L31"/>
    <mergeCell ref="AB30:AB32"/>
    <mergeCell ref="AC30:AC32"/>
    <mergeCell ref="A32:A34"/>
    <mergeCell ref="B32:B34"/>
    <mergeCell ref="F32:F34"/>
    <mergeCell ref="G32:G34"/>
    <mergeCell ref="H32:H34"/>
    <mergeCell ref="J32:J34"/>
    <mergeCell ref="K32:K34"/>
    <mergeCell ref="X58:X61"/>
    <mergeCell ref="AD58:AD61"/>
    <mergeCell ref="L32:L34"/>
    <mergeCell ref="T37:T38"/>
    <mergeCell ref="U37:V37"/>
    <mergeCell ref="T39:T42"/>
    <mergeCell ref="X50:X55"/>
    <mergeCell ref="AD50:AD55"/>
  </mergeCells>
  <pageMargins left="0.5" right="0.5" top="0.5" bottom="0.5" header="0.3" footer="0.3"/>
  <pageSetup scale="22" orientation="landscape" r:id="rId1"/>
  <headerFooter alignWithMargins="0"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69"/>
  <sheetViews>
    <sheetView zoomScale="60" zoomScaleNormal="60" workbookViewId="0">
      <selection activeCell="M18" sqref="M18:M20"/>
    </sheetView>
  </sheetViews>
  <sheetFormatPr defaultRowHeight="15" x14ac:dyDescent="0.25"/>
  <cols>
    <col min="1" max="1" width="9.140625" style="456"/>
    <col min="2" max="2" width="14.42578125" style="456" customWidth="1"/>
    <col min="3" max="3" width="13.7109375" style="456" bestFit="1" customWidth="1"/>
    <col min="4" max="4" width="26" style="456" customWidth="1"/>
    <col min="5" max="5" width="14.7109375" style="456" customWidth="1"/>
    <col min="6" max="6" width="12.140625" style="456" customWidth="1"/>
    <col min="7" max="8" width="9.140625" style="456"/>
    <col min="9" max="9" width="7.140625" style="456" bestFit="1" customWidth="1"/>
    <col min="10" max="10" width="16.140625" style="456" customWidth="1"/>
    <col min="11" max="11" width="12.42578125" style="456" customWidth="1"/>
    <col min="12" max="12" width="9.140625" style="456"/>
    <col min="13" max="13" width="12.140625" style="456" customWidth="1"/>
    <col min="14" max="14" width="12.7109375" style="456" customWidth="1"/>
    <col min="15" max="15" width="9.140625" style="456"/>
    <col min="16" max="16" width="14.85546875" style="456" customWidth="1"/>
    <col min="17" max="17" width="14.42578125" style="456" customWidth="1"/>
    <col min="18" max="18" width="11.28515625" style="456" customWidth="1"/>
    <col min="19" max="19" width="20.85546875" style="456" customWidth="1"/>
    <col min="20" max="21" width="9.140625" style="456"/>
    <col min="22" max="22" width="10.85546875" style="456" customWidth="1"/>
    <col min="23" max="23" width="13" style="456" customWidth="1"/>
    <col min="24" max="26" width="9.140625" style="456"/>
    <col min="27" max="27" width="16" style="456" customWidth="1"/>
    <col min="28" max="28" width="15.140625" style="456" customWidth="1"/>
    <col min="29" max="16384" width="9.140625" style="456"/>
  </cols>
  <sheetData>
    <row r="1" spans="1:36" ht="26.25" x14ac:dyDescent="0.4">
      <c r="A1" s="2" t="s">
        <v>338</v>
      </c>
      <c r="B1" s="3"/>
      <c r="C1" s="221"/>
      <c r="D1" s="3"/>
      <c r="E1" s="3"/>
      <c r="F1" s="220"/>
      <c r="G1" s="220"/>
      <c r="H1" s="220"/>
      <c r="I1" s="220"/>
      <c r="J1" s="220"/>
      <c r="K1" s="220"/>
    </row>
    <row r="2" spans="1:36" ht="18" customHeight="1" x14ac:dyDescent="0.25">
      <c r="A2" s="298" t="s">
        <v>339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36" ht="18" customHeight="1" x14ac:dyDescent="0.25">
      <c r="A3" s="300" t="s">
        <v>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36" ht="16.5" customHeight="1" x14ac:dyDescent="0.25">
      <c r="A4" s="300" t="s">
        <v>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36" ht="16.5" customHeight="1" x14ac:dyDescent="0.25">
      <c r="A5" s="301" t="s">
        <v>340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36" ht="15.75" customHeight="1" x14ac:dyDescent="0.25">
      <c r="A6" s="301"/>
      <c r="B6" s="299"/>
      <c r="C6" s="299"/>
      <c r="D6" s="299"/>
      <c r="E6" s="299"/>
      <c r="F6" s="299"/>
      <c r="G6" s="299"/>
      <c r="H6" s="299"/>
      <c r="I6" s="299"/>
      <c r="J6" s="299"/>
      <c r="K6" s="299"/>
    </row>
    <row r="7" spans="1:36" ht="16.5" customHeight="1" x14ac:dyDescent="0.25">
      <c r="A7" s="12" t="s">
        <v>7</v>
      </c>
      <c r="B7" s="302"/>
      <c r="C7" s="303"/>
      <c r="D7" s="303"/>
      <c r="E7" s="303"/>
      <c r="F7" s="303"/>
      <c r="G7" s="303"/>
      <c r="H7" s="303"/>
      <c r="I7" s="303"/>
      <c r="J7" s="303"/>
      <c r="K7" s="304"/>
    </row>
    <row r="8" spans="1:36" ht="15" customHeight="1" x14ac:dyDescent="0.25">
      <c r="A8" s="305" t="s">
        <v>181</v>
      </c>
      <c r="B8" s="299"/>
      <c r="C8" s="299"/>
      <c r="D8" s="299"/>
      <c r="E8" s="299"/>
      <c r="F8" s="299"/>
      <c r="G8" s="299"/>
      <c r="H8" s="299"/>
      <c r="I8" s="299"/>
      <c r="J8" s="299"/>
      <c r="K8" s="306"/>
    </row>
    <row r="9" spans="1:36" ht="18" customHeight="1" x14ac:dyDescent="0.25">
      <c r="A9" s="307" t="s">
        <v>227</v>
      </c>
      <c r="B9" s="308"/>
      <c r="C9" s="308"/>
      <c r="D9" s="308"/>
      <c r="E9" s="308"/>
      <c r="F9" s="308"/>
      <c r="G9" s="308"/>
      <c r="H9" s="308"/>
      <c r="I9" s="308"/>
      <c r="J9" s="308"/>
      <c r="K9" s="309"/>
    </row>
    <row r="11" spans="1:36" ht="15.75" thickBot="1" x14ac:dyDescent="0.3"/>
    <row r="12" spans="1:36" ht="16.5" thickTop="1" thickBot="1" x14ac:dyDescent="0.3">
      <c r="B12" s="588" t="s">
        <v>341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90"/>
      <c r="N12" s="354"/>
      <c r="P12" s="499" t="s">
        <v>10</v>
      </c>
      <c r="Q12" s="500"/>
      <c r="R12" s="520" t="s">
        <v>11</v>
      </c>
      <c r="S12" s="500"/>
      <c r="T12" s="20"/>
      <c r="U12" s="20"/>
      <c r="V12" s="21" t="s">
        <v>12</v>
      </c>
      <c r="W12" s="22" t="s">
        <v>170</v>
      </c>
      <c r="X12" s="23"/>
      <c r="Y12" s="23"/>
      <c r="Z12" s="23"/>
      <c r="AA12" s="24"/>
      <c r="AB12" s="25"/>
      <c r="AC12" s="26"/>
      <c r="AD12" s="21" t="s">
        <v>14</v>
      </c>
      <c r="AE12" s="27">
        <v>41465</v>
      </c>
      <c r="AF12" s="147"/>
      <c r="AG12" s="147"/>
      <c r="AH12" s="147"/>
      <c r="AI12" s="147"/>
      <c r="AJ12" s="147"/>
    </row>
    <row r="13" spans="1:36" ht="16.5" thickTop="1" thickBot="1" x14ac:dyDescent="0.3">
      <c r="B13" s="30"/>
      <c r="C13" s="6"/>
      <c r="D13" s="457"/>
      <c r="E13" s="6"/>
      <c r="F13" s="6"/>
      <c r="G13" s="6"/>
      <c r="H13" s="6"/>
      <c r="I13" s="6"/>
      <c r="J13" s="521" t="s">
        <v>15</v>
      </c>
      <c r="K13" s="522"/>
      <c r="L13" s="522"/>
      <c r="M13" s="523"/>
      <c r="O13" s="450" t="s">
        <v>16</v>
      </c>
      <c r="P13" s="450" t="s">
        <v>17</v>
      </c>
      <c r="Q13" s="450" t="s">
        <v>18</v>
      </c>
      <c r="R13" s="450" t="s">
        <v>19</v>
      </c>
      <c r="S13" s="20"/>
      <c r="T13" s="20"/>
      <c r="U13" s="21" t="s">
        <v>20</v>
      </c>
      <c r="V13" s="524" t="s">
        <v>171</v>
      </c>
      <c r="W13" s="524"/>
      <c r="X13" s="524"/>
      <c r="Y13" s="524"/>
      <c r="Z13" s="524"/>
      <c r="AA13" s="524"/>
      <c r="AB13" s="32"/>
      <c r="AC13" s="21" t="s">
        <v>22</v>
      </c>
      <c r="AD13" s="27" t="s">
        <v>23</v>
      </c>
      <c r="AE13" s="310"/>
      <c r="AF13" s="310"/>
      <c r="AG13" s="310"/>
      <c r="AH13" s="310"/>
      <c r="AI13" s="310"/>
    </row>
    <row r="14" spans="1:36" ht="62.25" customHeight="1" thickTop="1" thickBot="1" x14ac:dyDescent="0.3">
      <c r="B14" s="311" t="s">
        <v>24</v>
      </c>
      <c r="C14" s="312" t="s">
        <v>342</v>
      </c>
      <c r="D14" s="313" t="s">
        <v>27</v>
      </c>
      <c r="E14" s="313" t="s">
        <v>28</v>
      </c>
      <c r="F14" s="313" t="s">
        <v>343</v>
      </c>
      <c r="G14" s="313" t="s">
        <v>30</v>
      </c>
      <c r="H14" s="455" t="s">
        <v>34</v>
      </c>
      <c r="I14" s="455" t="s">
        <v>32</v>
      </c>
      <c r="J14" s="228" t="s">
        <v>343</v>
      </c>
      <c r="K14" s="228" t="s">
        <v>33</v>
      </c>
      <c r="L14" s="228" t="s">
        <v>34</v>
      </c>
      <c r="M14" s="228" t="s">
        <v>35</v>
      </c>
      <c r="O14" s="37">
        <v>0</v>
      </c>
      <c r="P14" s="38">
        <v>164.50367114400001</v>
      </c>
      <c r="Q14" s="39" t="s">
        <v>36</v>
      </c>
      <c r="R14" s="38">
        <v>69.484902286599322</v>
      </c>
      <c r="S14" s="40"/>
      <c r="T14" s="20"/>
      <c r="U14" s="21" t="s">
        <v>37</v>
      </c>
      <c r="V14" s="525" t="s">
        <v>172</v>
      </c>
      <c r="W14" s="526"/>
      <c r="X14" s="526"/>
      <c r="Y14" s="526"/>
      <c r="Z14" s="526"/>
      <c r="AA14" s="527"/>
      <c r="AB14" s="32"/>
      <c r="AC14" s="41" t="s">
        <v>39</v>
      </c>
      <c r="AD14" s="42" t="s">
        <v>344</v>
      </c>
      <c r="AE14" s="154"/>
      <c r="AF14" s="154"/>
      <c r="AG14" s="154"/>
      <c r="AH14" s="154"/>
      <c r="AI14" s="154"/>
    </row>
    <row r="15" spans="1:36" ht="16.5" thickTop="1" thickBot="1" x14ac:dyDescent="0.3">
      <c r="B15" s="547" t="s">
        <v>345</v>
      </c>
      <c r="C15" s="550">
        <v>50</v>
      </c>
      <c r="D15" s="458" t="s">
        <v>346</v>
      </c>
      <c r="E15" s="459" t="s">
        <v>166</v>
      </c>
      <c r="F15" s="314">
        <v>15242.609230694999</v>
      </c>
      <c r="G15" s="579">
        <f>AVERAGE(F15:F17)</f>
        <v>14041.331936154333</v>
      </c>
      <c r="H15" s="582">
        <f>STDEV(F15:F17)/G15</f>
        <v>0.10750733391840901</v>
      </c>
      <c r="I15" s="558">
        <f>G15/$G$42</f>
        <v>132.87333624044729</v>
      </c>
      <c r="J15" s="199">
        <f>$Z$27*((($Z$26-$Z$25)/(F15-$Z$25))-1)^(1/$Z$28)</f>
        <v>53.091266351081245</v>
      </c>
      <c r="K15" s="585">
        <f>AVERAGE(J15:J20)</f>
        <v>45.689178627992376</v>
      </c>
      <c r="L15" s="586">
        <f>STDEV(J15:J20)/K15</f>
        <v>0.20413131864892112</v>
      </c>
      <c r="M15" s="587">
        <f>K15/C15</f>
        <v>0.91378357255984755</v>
      </c>
      <c r="O15" s="37">
        <v>0</v>
      </c>
      <c r="P15" s="47">
        <v>9</v>
      </c>
      <c r="Q15" s="39" t="s">
        <v>36</v>
      </c>
      <c r="R15" s="38">
        <v>69.484902286599322</v>
      </c>
      <c r="S15" s="20"/>
      <c r="T15" s="20"/>
      <c r="U15" s="48"/>
      <c r="V15" s="528"/>
      <c r="W15" s="529"/>
      <c r="X15" s="529"/>
      <c r="Y15" s="529"/>
      <c r="Z15" s="529"/>
      <c r="AA15" s="530"/>
      <c r="AB15" s="49"/>
      <c r="AC15" s="21" t="s">
        <v>43</v>
      </c>
      <c r="AD15" s="50" t="s">
        <v>385</v>
      </c>
      <c r="AE15" s="154"/>
      <c r="AF15" s="164"/>
      <c r="AG15" s="164"/>
      <c r="AH15" s="165"/>
      <c r="AI15" s="161"/>
    </row>
    <row r="16" spans="1:36" ht="16.5" thickTop="1" thickBot="1" x14ac:dyDescent="0.3">
      <c r="B16" s="548"/>
      <c r="C16" s="551"/>
      <c r="D16" s="460" t="s">
        <v>347</v>
      </c>
      <c r="E16" s="461" t="s">
        <v>262</v>
      </c>
      <c r="F16" s="315">
        <v>12346.879201039999</v>
      </c>
      <c r="G16" s="580"/>
      <c r="H16" s="583"/>
      <c r="I16" s="559"/>
      <c r="J16" s="201">
        <f t="shared" ref="J16:J35" si="0">$Z$27*((($Z$26-$Z$25)/(F16-$Z$25))-1)^(1/$Z$28)</f>
        <v>32.260652079164721</v>
      </c>
      <c r="K16" s="569"/>
      <c r="L16" s="567"/>
      <c r="M16" s="568"/>
      <c r="O16" s="37">
        <v>0</v>
      </c>
      <c r="P16" s="47">
        <v>46.845457785000001</v>
      </c>
      <c r="Q16" s="39" t="s">
        <v>36</v>
      </c>
      <c r="R16" s="38">
        <v>69.484902286599322</v>
      </c>
      <c r="S16" s="20"/>
      <c r="T16" s="20"/>
      <c r="U16" s="55"/>
      <c r="V16" s="528"/>
      <c r="W16" s="529"/>
      <c r="X16" s="529"/>
      <c r="Y16" s="529"/>
      <c r="Z16" s="529"/>
      <c r="AA16" s="530"/>
      <c r="AB16" s="56"/>
      <c r="AC16" s="21" t="s">
        <v>46</v>
      </c>
      <c r="AD16" s="50" t="s">
        <v>348</v>
      </c>
      <c r="AE16" s="154"/>
      <c r="AF16" s="164"/>
      <c r="AG16" s="164"/>
      <c r="AH16" s="165"/>
      <c r="AI16" s="167"/>
    </row>
    <row r="17" spans="2:35" ht="16.5" thickTop="1" thickBot="1" x14ac:dyDescent="0.3">
      <c r="B17" s="548"/>
      <c r="C17" s="551"/>
      <c r="D17" s="462" t="s">
        <v>349</v>
      </c>
      <c r="E17" s="463" t="s">
        <v>267</v>
      </c>
      <c r="F17" s="83">
        <v>14534.507376727999</v>
      </c>
      <c r="G17" s="580"/>
      <c r="H17" s="583"/>
      <c r="I17" s="559"/>
      <c r="J17" s="201">
        <f t="shared" si="0"/>
        <v>46.742709245060929</v>
      </c>
      <c r="K17" s="569"/>
      <c r="L17" s="567"/>
      <c r="M17" s="568"/>
      <c r="O17" s="37">
        <v>0.1</v>
      </c>
      <c r="P17" s="47">
        <v>91.593375956000003</v>
      </c>
      <c r="Q17" s="39" t="s">
        <v>36</v>
      </c>
      <c r="R17" s="38">
        <v>125.70584613809106</v>
      </c>
      <c r="S17" s="20"/>
      <c r="T17" s="20"/>
      <c r="U17" s="55"/>
      <c r="V17" s="528"/>
      <c r="W17" s="529"/>
      <c r="X17" s="529"/>
      <c r="Y17" s="529"/>
      <c r="Z17" s="529"/>
      <c r="AA17" s="530"/>
      <c r="AB17" s="32"/>
      <c r="AC17" s="21" t="s">
        <v>49</v>
      </c>
      <c r="AD17" s="59">
        <v>124</v>
      </c>
      <c r="AE17" s="154"/>
      <c r="AF17" s="164"/>
      <c r="AG17" s="164"/>
      <c r="AH17" s="147"/>
      <c r="AI17" s="147"/>
    </row>
    <row r="18" spans="2:35" ht="16.5" thickTop="1" thickBot="1" x14ac:dyDescent="0.3">
      <c r="B18" s="548"/>
      <c r="C18" s="551"/>
      <c r="D18" s="316" t="s">
        <v>350</v>
      </c>
      <c r="E18" s="317" t="s">
        <v>262</v>
      </c>
      <c r="F18" s="318">
        <v>14985.52677223</v>
      </c>
      <c r="G18" s="580"/>
      <c r="H18" s="583"/>
      <c r="I18" s="559"/>
      <c r="J18" s="201">
        <f t="shared" si="0"/>
        <v>50.662086836662596</v>
      </c>
      <c r="K18" s="483"/>
      <c r="L18" s="485"/>
      <c r="M18" s="487"/>
      <c r="O18" s="37">
        <v>0.1</v>
      </c>
      <c r="P18" s="47">
        <v>106.48637328</v>
      </c>
      <c r="Q18" s="39" t="s">
        <v>36</v>
      </c>
      <c r="R18" s="38">
        <v>125.70584613809106</v>
      </c>
      <c r="S18" s="20"/>
      <c r="T18" s="20"/>
      <c r="U18" s="55"/>
      <c r="V18" s="528"/>
      <c r="W18" s="529"/>
      <c r="X18" s="529"/>
      <c r="Y18" s="529"/>
      <c r="Z18" s="529"/>
      <c r="AA18" s="530"/>
      <c r="AB18" s="32"/>
      <c r="AC18" s="21" t="s">
        <v>52</v>
      </c>
      <c r="AD18" s="50">
        <v>10</v>
      </c>
      <c r="AE18" s="154"/>
      <c r="AF18" s="164"/>
      <c r="AG18" s="164"/>
      <c r="AH18" s="165"/>
      <c r="AI18" s="161"/>
    </row>
    <row r="19" spans="2:35" ht="16.5" thickTop="1" thickBot="1" x14ac:dyDescent="0.3">
      <c r="B19" s="548"/>
      <c r="C19" s="551"/>
      <c r="D19" s="319" t="s">
        <v>351</v>
      </c>
      <c r="E19" s="320" t="s">
        <v>352</v>
      </c>
      <c r="F19" s="321">
        <v>17072.211221281999</v>
      </c>
      <c r="G19" s="580"/>
      <c r="H19" s="583"/>
      <c r="I19" s="559"/>
      <c r="J19" s="201" t="s">
        <v>174</v>
      </c>
      <c r="K19" s="483"/>
      <c r="L19" s="485"/>
      <c r="M19" s="487"/>
      <c r="O19" s="37">
        <v>0.1</v>
      </c>
      <c r="P19" s="47">
        <v>142.15304912100001</v>
      </c>
      <c r="Q19" s="39" t="s">
        <v>36</v>
      </c>
      <c r="R19" s="38">
        <v>125.70584613809106</v>
      </c>
      <c r="S19" s="20"/>
      <c r="T19" s="20"/>
      <c r="U19" s="55"/>
      <c r="V19" s="528"/>
      <c r="W19" s="529"/>
      <c r="X19" s="529"/>
      <c r="Y19" s="529"/>
      <c r="Z19" s="529"/>
      <c r="AA19" s="530"/>
      <c r="AB19" s="32"/>
      <c r="AC19" s="21" t="s">
        <v>55</v>
      </c>
      <c r="AD19" s="42" t="s">
        <v>344</v>
      </c>
      <c r="AE19" s="154"/>
      <c r="AF19" s="322"/>
      <c r="AG19" s="164"/>
      <c r="AH19" s="165"/>
      <c r="AI19" s="167"/>
    </row>
    <row r="20" spans="2:35" ht="16.5" thickTop="1" thickBot="1" x14ac:dyDescent="0.3">
      <c r="B20" s="549"/>
      <c r="C20" s="552"/>
      <c r="D20" s="323" t="s">
        <v>353</v>
      </c>
      <c r="E20" s="324" t="s">
        <v>267</v>
      </c>
      <c r="F20" s="325" t="s">
        <v>354</v>
      </c>
      <c r="G20" s="581"/>
      <c r="H20" s="584"/>
      <c r="I20" s="560"/>
      <c r="J20" s="201"/>
      <c r="K20" s="483"/>
      <c r="L20" s="485"/>
      <c r="M20" s="487"/>
      <c r="O20" s="37">
        <v>0.25</v>
      </c>
      <c r="P20" s="47">
        <v>315</v>
      </c>
      <c r="Q20" s="39">
        <v>0.40218124945178946</v>
      </c>
      <c r="R20" s="38">
        <v>218.07869660446767</v>
      </c>
      <c r="S20" s="20"/>
      <c r="T20" s="20"/>
      <c r="U20" s="55"/>
      <c r="V20" s="528"/>
      <c r="W20" s="529"/>
      <c r="X20" s="529"/>
      <c r="Y20" s="529"/>
      <c r="Z20" s="529"/>
      <c r="AA20" s="530"/>
      <c r="AB20" s="32"/>
      <c r="AC20" s="62"/>
      <c r="AD20" s="63"/>
      <c r="AE20" s="154"/>
      <c r="AF20" s="326"/>
      <c r="AG20" s="164"/>
      <c r="AH20" s="147"/>
      <c r="AI20" s="147"/>
    </row>
    <row r="21" spans="2:35" ht="15.75" thickBot="1" x14ac:dyDescent="0.3">
      <c r="B21" s="547" t="s">
        <v>355</v>
      </c>
      <c r="C21" s="550">
        <v>10</v>
      </c>
      <c r="D21" s="464" t="s">
        <v>356</v>
      </c>
      <c r="E21" s="465" t="s">
        <v>224</v>
      </c>
      <c r="F21" s="327">
        <v>5369.3488777499997</v>
      </c>
      <c r="G21" s="579">
        <f>AVERAGE(F21:F23)</f>
        <v>5966.4312593550003</v>
      </c>
      <c r="H21" s="582">
        <f>STDEV(F21:F23)/G21</f>
        <v>0.14152547229901427</v>
      </c>
      <c r="I21" s="558">
        <f>G21/G42</f>
        <v>56.460429144795249</v>
      </c>
      <c r="J21" s="201">
        <f t="shared" si="0"/>
        <v>9.1206494324947105</v>
      </c>
      <c r="K21" s="569">
        <f>AVERAGE(J21:J26)</f>
        <v>10.8051562538538</v>
      </c>
      <c r="L21" s="567">
        <f>STDEV(J21:J26)/K21</f>
        <v>0.13566501439397935</v>
      </c>
      <c r="M21" s="568">
        <f>K21/C21</f>
        <v>1.08051562538538</v>
      </c>
      <c r="O21" s="37">
        <v>0.5</v>
      </c>
      <c r="P21" s="47">
        <v>351.39630062499998</v>
      </c>
      <c r="Q21" s="39">
        <v>0.45860691368325573</v>
      </c>
      <c r="R21" s="38">
        <v>378.20957928374918</v>
      </c>
      <c r="S21" s="20"/>
      <c r="T21" s="20"/>
      <c r="U21" s="55"/>
      <c r="V21" s="528"/>
      <c r="W21" s="529"/>
      <c r="X21" s="529"/>
      <c r="Y21" s="529"/>
      <c r="Z21" s="529"/>
      <c r="AA21" s="530"/>
      <c r="AB21" s="32"/>
      <c r="AC21" s="41" t="s">
        <v>61</v>
      </c>
      <c r="AD21" s="451">
        <v>0.5</v>
      </c>
      <c r="AE21" s="154"/>
      <c r="AF21" s="173"/>
      <c r="AG21" s="164"/>
      <c r="AH21" s="165"/>
      <c r="AI21" s="161"/>
    </row>
    <row r="22" spans="2:35" ht="16.5" thickTop="1" thickBot="1" x14ac:dyDescent="0.3">
      <c r="B22" s="548"/>
      <c r="C22" s="551"/>
      <c r="D22" s="316" t="s">
        <v>357</v>
      </c>
      <c r="E22" s="317" t="s">
        <v>221</v>
      </c>
      <c r="F22" s="318">
        <v>6563.51364096</v>
      </c>
      <c r="G22" s="580"/>
      <c r="H22" s="583"/>
      <c r="I22" s="559"/>
      <c r="J22" s="201">
        <f t="shared" si="0"/>
        <v>11.791064363615959</v>
      </c>
      <c r="K22" s="569"/>
      <c r="L22" s="567"/>
      <c r="M22" s="568"/>
      <c r="O22" s="37">
        <v>0.5</v>
      </c>
      <c r="P22" s="47">
        <v>456.08329051999999</v>
      </c>
      <c r="Q22" s="39">
        <v>0.61957370919045462</v>
      </c>
      <c r="R22" s="38">
        <v>378.20957928374918</v>
      </c>
      <c r="S22" s="20"/>
      <c r="T22" s="20"/>
      <c r="U22" s="55"/>
      <c r="V22" s="531"/>
      <c r="W22" s="532"/>
      <c r="X22" s="532"/>
      <c r="Y22" s="532"/>
      <c r="Z22" s="532"/>
      <c r="AA22" s="533"/>
      <c r="AB22" s="67"/>
      <c r="AC22" s="21" t="s">
        <v>64</v>
      </c>
      <c r="AD22" s="50">
        <v>50</v>
      </c>
      <c r="AE22" s="154"/>
      <c r="AF22" s="164"/>
      <c r="AG22" s="164"/>
      <c r="AH22" s="165"/>
      <c r="AI22" s="161"/>
    </row>
    <row r="23" spans="2:35" ht="16.5" thickTop="1" thickBot="1" x14ac:dyDescent="0.3">
      <c r="B23" s="548"/>
      <c r="C23" s="551"/>
      <c r="D23" s="466" t="s">
        <v>358</v>
      </c>
      <c r="E23" s="467" t="s">
        <v>223</v>
      </c>
      <c r="F23" s="328" t="s">
        <v>359</v>
      </c>
      <c r="G23" s="580"/>
      <c r="H23" s="583"/>
      <c r="I23" s="559"/>
      <c r="J23" s="201"/>
      <c r="K23" s="569"/>
      <c r="L23" s="567"/>
      <c r="M23" s="568"/>
      <c r="O23" s="37">
        <v>1</v>
      </c>
      <c r="P23" s="47">
        <v>563.75506066100002</v>
      </c>
      <c r="Q23" s="39">
        <v>0.78383994108099042</v>
      </c>
      <c r="R23" s="38">
        <v>706.07240560759135</v>
      </c>
      <c r="S23" s="20"/>
      <c r="T23" s="20"/>
      <c r="U23" s="20"/>
      <c r="V23" s="20"/>
      <c r="W23" s="20"/>
      <c r="X23" s="20"/>
      <c r="Y23" s="20"/>
      <c r="Z23" s="20"/>
      <c r="AA23" s="20"/>
      <c r="AB23" s="55"/>
      <c r="AC23" s="21" t="s">
        <v>67</v>
      </c>
      <c r="AD23" s="50">
        <v>0.5</v>
      </c>
      <c r="AE23" s="176"/>
      <c r="AF23" s="322"/>
      <c r="AG23" s="164"/>
      <c r="AH23" s="147"/>
      <c r="AI23" s="161"/>
    </row>
    <row r="24" spans="2:35" ht="16.5" thickTop="1" thickBot="1" x14ac:dyDescent="0.3">
      <c r="B24" s="548"/>
      <c r="C24" s="551"/>
      <c r="D24" s="319" t="s">
        <v>360</v>
      </c>
      <c r="E24" s="320" t="s">
        <v>223</v>
      </c>
      <c r="F24" s="329">
        <v>2626.038027992</v>
      </c>
      <c r="G24" s="580"/>
      <c r="H24" s="583"/>
      <c r="I24" s="559"/>
      <c r="J24" s="201"/>
      <c r="K24" s="569"/>
      <c r="L24" s="567"/>
      <c r="M24" s="568"/>
      <c r="O24" s="37">
        <v>1</v>
      </c>
      <c r="P24" s="47">
        <v>764.43319007100001</v>
      </c>
      <c r="Q24" s="39">
        <v>1.0885177913211381</v>
      </c>
      <c r="R24" s="38">
        <v>706.07240560759135</v>
      </c>
      <c r="S24" s="20"/>
      <c r="T24" s="68"/>
      <c r="U24" s="21" t="s">
        <v>70</v>
      </c>
      <c r="V24" s="69">
        <v>0.5</v>
      </c>
      <c r="W24" s="59" t="s">
        <v>348</v>
      </c>
      <c r="X24" s="70"/>
      <c r="Y24" s="499" t="s">
        <v>71</v>
      </c>
      <c r="Z24" s="516"/>
      <c r="AA24" s="71" t="s">
        <v>72</v>
      </c>
      <c r="AB24" s="55"/>
      <c r="AC24" s="21" t="s">
        <v>73</v>
      </c>
      <c r="AD24" s="72">
        <v>50</v>
      </c>
      <c r="AE24" s="154"/>
      <c r="AF24" s="164"/>
      <c r="AG24" s="164"/>
      <c r="AH24" s="165"/>
      <c r="AI24" s="161"/>
    </row>
    <row r="25" spans="2:35" ht="16.5" thickTop="1" thickBot="1" x14ac:dyDescent="0.3">
      <c r="B25" s="548"/>
      <c r="C25" s="551"/>
      <c r="D25" s="316" t="s">
        <v>361</v>
      </c>
      <c r="E25" s="317" t="s">
        <v>117</v>
      </c>
      <c r="F25" s="330">
        <v>2637.2085954600002</v>
      </c>
      <c r="G25" s="580"/>
      <c r="H25" s="583"/>
      <c r="I25" s="559"/>
      <c r="J25" s="201"/>
      <c r="K25" s="569"/>
      <c r="L25" s="567"/>
      <c r="M25" s="568"/>
      <c r="O25" s="37">
        <v>1</v>
      </c>
      <c r="P25" s="47">
        <v>614.23905793799997</v>
      </c>
      <c r="Q25" s="39">
        <v>0.86059889039557602</v>
      </c>
      <c r="R25" s="38">
        <v>706.07240560759135</v>
      </c>
      <c r="S25" s="20"/>
      <c r="T25" s="74"/>
      <c r="U25" s="21" t="s">
        <v>76</v>
      </c>
      <c r="V25" s="69">
        <v>50</v>
      </c>
      <c r="W25" s="59" t="s">
        <v>348</v>
      </c>
      <c r="X25" s="70"/>
      <c r="Y25" s="69" t="s">
        <v>77</v>
      </c>
      <c r="Z25" s="75">
        <v>69.484902286599322</v>
      </c>
      <c r="AA25" s="75">
        <v>31.039259775336077</v>
      </c>
      <c r="AB25" s="55"/>
      <c r="AC25" s="76"/>
      <c r="AD25" s="76"/>
      <c r="AE25" s="154"/>
      <c r="AF25" s="164"/>
      <c r="AG25" s="164"/>
      <c r="AH25" s="165"/>
      <c r="AI25" s="161"/>
    </row>
    <row r="26" spans="2:35" ht="16.5" thickTop="1" thickBot="1" x14ac:dyDescent="0.3">
      <c r="B26" s="549"/>
      <c r="C26" s="552"/>
      <c r="D26" s="331" t="s">
        <v>362</v>
      </c>
      <c r="E26" s="332" t="s">
        <v>259</v>
      </c>
      <c r="F26" s="333" t="s">
        <v>363</v>
      </c>
      <c r="G26" s="581"/>
      <c r="H26" s="584"/>
      <c r="I26" s="560"/>
      <c r="J26" s="201">
        <f t="shared" si="0"/>
        <v>11.503754965450735</v>
      </c>
      <c r="K26" s="569"/>
      <c r="L26" s="567"/>
      <c r="M26" s="568"/>
      <c r="O26" s="37">
        <v>5</v>
      </c>
      <c r="P26" s="47">
        <v>2970.8872779150001</v>
      </c>
      <c r="Q26" s="39">
        <v>4.5944852488812673</v>
      </c>
      <c r="R26" s="38">
        <v>3206.9130171322186</v>
      </c>
      <c r="S26" s="20"/>
      <c r="T26" s="74"/>
      <c r="U26" s="21" t="s">
        <v>61</v>
      </c>
      <c r="V26" s="69">
        <v>0.5</v>
      </c>
      <c r="W26" s="59" t="s">
        <v>348</v>
      </c>
      <c r="X26" s="70"/>
      <c r="Y26" s="69" t="s">
        <v>80</v>
      </c>
      <c r="Z26" s="75">
        <v>22953.331956091926</v>
      </c>
      <c r="AA26" s="75">
        <v>3802.5988183406403</v>
      </c>
      <c r="AB26" s="55"/>
      <c r="AC26" s="450" t="s">
        <v>81</v>
      </c>
      <c r="AD26" s="50" t="s">
        <v>82</v>
      </c>
      <c r="AE26" s="154"/>
      <c r="AF26" s="177"/>
      <c r="AG26" s="164"/>
      <c r="AH26" s="147"/>
      <c r="AI26" s="161"/>
    </row>
    <row r="27" spans="2:35" ht="16.5" thickTop="1" thickBot="1" x14ac:dyDescent="0.3">
      <c r="B27" s="492">
        <v>5</v>
      </c>
      <c r="C27" s="571">
        <v>5</v>
      </c>
      <c r="D27" s="316" t="s">
        <v>364</v>
      </c>
      <c r="E27" s="317" t="s">
        <v>221</v>
      </c>
      <c r="F27" s="334">
        <v>2970.8872779150001</v>
      </c>
      <c r="G27" s="572">
        <f>AVERAGE(F27:F29)</f>
        <v>2929.8721910889999</v>
      </c>
      <c r="H27" s="574">
        <f>STDEV(F27:F29)/G27</f>
        <v>1.9797482029303069E-2</v>
      </c>
      <c r="I27" s="576">
        <f>G27/G42</f>
        <v>27.7254248071517</v>
      </c>
      <c r="J27" s="201">
        <f t="shared" si="0"/>
        <v>4.5944852488812664</v>
      </c>
      <c r="K27" s="569">
        <f>AVERAGE(J27:J29)</f>
        <v>4.5248709654614769</v>
      </c>
      <c r="L27" s="567">
        <f>STDEV(J27:J29)/K27</f>
        <v>2.1757408000939588E-2</v>
      </c>
      <c r="M27" s="568">
        <f>K27/C27</f>
        <v>0.90497419309229543</v>
      </c>
      <c r="O27" s="37">
        <v>5</v>
      </c>
      <c r="P27" s="47">
        <v>2888.8571042630001</v>
      </c>
      <c r="Q27" s="39">
        <v>4.4552566820416875</v>
      </c>
      <c r="R27" s="38">
        <v>3206.9130171322186</v>
      </c>
      <c r="S27" s="20"/>
      <c r="T27" s="74"/>
      <c r="U27" s="21" t="s">
        <v>64</v>
      </c>
      <c r="V27" s="69">
        <v>50</v>
      </c>
      <c r="W27" s="59" t="s">
        <v>348</v>
      </c>
      <c r="X27" s="70"/>
      <c r="Y27" s="69" t="s">
        <v>86</v>
      </c>
      <c r="Z27" s="75">
        <v>28.120495112431932</v>
      </c>
      <c r="AA27" s="75">
        <v>9.5090062843927097</v>
      </c>
      <c r="AB27" s="55"/>
      <c r="AC27" s="79"/>
      <c r="AD27" s="76"/>
      <c r="AE27" s="154"/>
      <c r="AF27" s="326"/>
      <c r="AG27" s="164"/>
      <c r="AH27" s="165"/>
      <c r="AI27" s="161"/>
    </row>
    <row r="28" spans="2:35" ht="16.5" thickTop="1" thickBot="1" x14ac:dyDescent="0.3">
      <c r="B28" s="492"/>
      <c r="C28" s="571"/>
      <c r="D28" s="319" t="s">
        <v>365</v>
      </c>
      <c r="E28" s="320" t="s">
        <v>161</v>
      </c>
      <c r="F28" s="335" t="s">
        <v>366</v>
      </c>
      <c r="G28" s="573"/>
      <c r="H28" s="575"/>
      <c r="I28" s="577"/>
      <c r="J28" s="201"/>
      <c r="K28" s="569"/>
      <c r="L28" s="567"/>
      <c r="M28" s="568"/>
      <c r="O28" s="37">
        <v>10</v>
      </c>
      <c r="P28" s="47">
        <v>5369.3488777499997</v>
      </c>
      <c r="Q28" s="39">
        <v>9.1206494324947105</v>
      </c>
      <c r="R28" s="38">
        <v>5779.0633444193554</v>
      </c>
      <c r="S28" s="20"/>
      <c r="T28" s="81"/>
      <c r="U28" s="21" t="s">
        <v>89</v>
      </c>
      <c r="V28" s="69" t="s">
        <v>90</v>
      </c>
      <c r="W28" s="59" t="s">
        <v>348</v>
      </c>
      <c r="X28" s="70"/>
      <c r="Y28" s="69" t="s">
        <v>91</v>
      </c>
      <c r="Z28" s="75">
        <v>-1.0651442055752527</v>
      </c>
      <c r="AA28" s="75">
        <v>8.7077288691228202E-2</v>
      </c>
      <c r="AB28" s="55"/>
      <c r="AC28" s="504" t="s">
        <v>92</v>
      </c>
      <c r="AD28" s="506" t="s">
        <v>93</v>
      </c>
      <c r="AE28" s="154"/>
      <c r="AF28" s="164"/>
      <c r="AG28" s="164"/>
      <c r="AH28" s="165"/>
      <c r="AI28" s="161"/>
    </row>
    <row r="29" spans="2:35" ht="16.5" thickTop="1" thickBot="1" x14ac:dyDescent="0.3">
      <c r="B29" s="492"/>
      <c r="C29" s="571"/>
      <c r="D29" s="323" t="s">
        <v>367</v>
      </c>
      <c r="E29" s="324" t="s">
        <v>228</v>
      </c>
      <c r="F29" s="336">
        <v>2888.8571042630001</v>
      </c>
      <c r="G29" s="573"/>
      <c r="H29" s="575"/>
      <c r="I29" s="578"/>
      <c r="J29" s="201">
        <f t="shared" si="0"/>
        <v>4.4552566820416875</v>
      </c>
      <c r="K29" s="569"/>
      <c r="L29" s="567"/>
      <c r="M29" s="568"/>
      <c r="O29" s="37">
        <v>10</v>
      </c>
      <c r="P29" s="47">
        <v>6563.51364096</v>
      </c>
      <c r="Q29" s="39">
        <v>11.791064363615959</v>
      </c>
      <c r="R29" s="38">
        <v>5779.0633444193554</v>
      </c>
      <c r="S29" s="20"/>
      <c r="T29" s="84"/>
      <c r="U29" s="85" t="s">
        <v>96</v>
      </c>
      <c r="V29" s="86">
        <v>107.81806228737057</v>
      </c>
      <c r="W29" s="59" t="s">
        <v>97</v>
      </c>
      <c r="X29" s="70"/>
      <c r="Y29" s="69" t="s">
        <v>98</v>
      </c>
      <c r="Z29" s="75" t="e">
        <v>#N/A</v>
      </c>
      <c r="AA29" s="75" t="e">
        <v>#N/A</v>
      </c>
      <c r="AB29" s="55"/>
      <c r="AC29" s="505"/>
      <c r="AD29" s="507"/>
      <c r="AE29" s="154"/>
      <c r="AF29" s="164"/>
      <c r="AG29" s="164"/>
      <c r="AH29" s="147"/>
      <c r="AI29" s="161"/>
    </row>
    <row r="30" spans="2:35" ht="16.5" thickTop="1" thickBot="1" x14ac:dyDescent="0.3">
      <c r="B30" s="492">
        <v>7</v>
      </c>
      <c r="C30" s="571">
        <v>1</v>
      </c>
      <c r="D30" s="337" t="s">
        <v>368</v>
      </c>
      <c r="E30" s="338" t="s">
        <v>233</v>
      </c>
      <c r="F30" s="339">
        <v>563.75506066100002</v>
      </c>
      <c r="G30" s="572">
        <f>AVERAGE(F30:F32)</f>
        <v>647.47576955666671</v>
      </c>
      <c r="H30" s="574">
        <f>STDEV(F30:F32)/G30</f>
        <v>0.16121993388951725</v>
      </c>
      <c r="I30" s="558">
        <f>G30/G42</f>
        <v>6.1270729890178801</v>
      </c>
      <c r="J30" s="201">
        <f t="shared" si="0"/>
        <v>0.78383994108099009</v>
      </c>
      <c r="K30" s="569">
        <f>AVERAGE(J30:J32)</f>
        <v>0.91098554093256812</v>
      </c>
      <c r="L30" s="567">
        <f>STDEV(J30:J32)/K30</f>
        <v>0.17394932985066877</v>
      </c>
      <c r="M30" s="568">
        <f>K30/C30</f>
        <v>0.91098554093256812</v>
      </c>
      <c r="O30" s="37">
        <v>10</v>
      </c>
      <c r="P30" s="47">
        <v>6442</v>
      </c>
      <c r="Q30" s="39">
        <v>11.503754965450735</v>
      </c>
      <c r="R30" s="38">
        <v>5779.0633444193554</v>
      </c>
      <c r="S30" s="20"/>
      <c r="T30" s="88"/>
      <c r="U30" s="85" t="s">
        <v>101</v>
      </c>
      <c r="V30" s="89">
        <v>21.113477692752298</v>
      </c>
      <c r="W30" s="59" t="s">
        <v>97</v>
      </c>
      <c r="X30" s="20"/>
      <c r="Y30" s="20"/>
      <c r="Z30" s="20"/>
      <c r="AA30" s="20"/>
      <c r="AB30" s="55"/>
      <c r="AC30" s="90"/>
      <c r="AD30" s="90"/>
      <c r="AE30" s="154"/>
      <c r="AF30" s="164"/>
      <c r="AG30" s="164"/>
      <c r="AH30" s="165"/>
      <c r="AI30" s="161"/>
    </row>
    <row r="31" spans="2:35" ht="16.5" thickTop="1" thickBot="1" x14ac:dyDescent="0.3">
      <c r="B31" s="492"/>
      <c r="C31" s="571"/>
      <c r="D31" s="316" t="s">
        <v>369</v>
      </c>
      <c r="E31" s="317" t="s">
        <v>229</v>
      </c>
      <c r="F31" s="334">
        <v>764.43319007100001</v>
      </c>
      <c r="G31" s="573"/>
      <c r="H31" s="575"/>
      <c r="I31" s="559"/>
      <c r="J31" s="201">
        <f t="shared" si="0"/>
        <v>1.0885177913211379</v>
      </c>
      <c r="K31" s="569"/>
      <c r="L31" s="567"/>
      <c r="M31" s="568"/>
      <c r="O31" s="37">
        <v>50</v>
      </c>
      <c r="P31" s="47">
        <v>15242.609230694999</v>
      </c>
      <c r="Q31" s="39">
        <v>53.091266351081252</v>
      </c>
      <c r="R31" s="38">
        <v>14912.602072018919</v>
      </c>
      <c r="S31" s="20"/>
      <c r="T31" s="74"/>
      <c r="U31" s="21" t="s">
        <v>104</v>
      </c>
      <c r="V31" s="86">
        <v>10.669698534767997</v>
      </c>
      <c r="W31" s="59" t="s">
        <v>97</v>
      </c>
      <c r="X31" s="20"/>
      <c r="Y31" s="92">
        <v>0</v>
      </c>
      <c r="Z31" s="20"/>
      <c r="AA31" s="20"/>
      <c r="AB31" s="55"/>
      <c r="AC31" s="508" t="s">
        <v>105</v>
      </c>
      <c r="AD31" s="511" t="s">
        <v>106</v>
      </c>
      <c r="AE31" s="154"/>
      <c r="AF31" s="177"/>
      <c r="AG31" s="164"/>
      <c r="AH31" s="147"/>
      <c r="AI31" s="161"/>
    </row>
    <row r="32" spans="2:35" ht="16.5" thickTop="1" thickBot="1" x14ac:dyDescent="0.3">
      <c r="B32" s="492"/>
      <c r="C32" s="571"/>
      <c r="D32" s="331" t="s">
        <v>370</v>
      </c>
      <c r="E32" s="332" t="s">
        <v>159</v>
      </c>
      <c r="F32" s="340">
        <v>614.23905793799997</v>
      </c>
      <c r="G32" s="573"/>
      <c r="H32" s="575"/>
      <c r="I32" s="560"/>
      <c r="J32" s="201">
        <f t="shared" si="0"/>
        <v>0.86059889039557624</v>
      </c>
      <c r="K32" s="569"/>
      <c r="L32" s="567"/>
      <c r="M32" s="568"/>
      <c r="O32" s="37">
        <v>50</v>
      </c>
      <c r="P32" s="47">
        <v>12346.879201039999</v>
      </c>
      <c r="Q32" s="39">
        <v>32.260652079164721</v>
      </c>
      <c r="R32" s="38">
        <v>14912.602072018919</v>
      </c>
      <c r="S32" s="20"/>
      <c r="T32" s="74"/>
      <c r="U32" s="21" t="s">
        <v>109</v>
      </c>
      <c r="V32" s="94">
        <v>15.948192090439806</v>
      </c>
      <c r="W32" s="59" t="s">
        <v>97</v>
      </c>
      <c r="X32" s="20"/>
      <c r="Y32" s="20"/>
      <c r="Z32" s="20"/>
      <c r="AA32" s="20"/>
      <c r="AB32" s="55"/>
      <c r="AC32" s="509"/>
      <c r="AD32" s="512"/>
      <c r="AE32" s="154"/>
      <c r="AF32" s="164"/>
      <c r="AG32" s="164"/>
      <c r="AH32" s="147"/>
      <c r="AI32" s="161"/>
    </row>
    <row r="33" spans="2:35" ht="16.5" thickTop="1" thickBot="1" x14ac:dyDescent="0.3">
      <c r="B33" s="547">
        <v>8</v>
      </c>
      <c r="C33" s="550">
        <v>0.5</v>
      </c>
      <c r="D33" s="341" t="s">
        <v>371</v>
      </c>
      <c r="E33" s="342" t="s">
        <v>230</v>
      </c>
      <c r="F33" s="343">
        <v>221.3217851</v>
      </c>
      <c r="G33" s="553">
        <f>AVERAGE(F33:F35)</f>
        <v>342.9337920816667</v>
      </c>
      <c r="H33" s="555">
        <f>STDEV(F33:F35)/G33</f>
        <v>0.34295050696247792</v>
      </c>
      <c r="I33" s="558">
        <f>G33/G42</f>
        <v>3.2451876553214545</v>
      </c>
      <c r="J33" s="201"/>
      <c r="K33" s="569">
        <f>AVERAGE(J33:J35)</f>
        <v>0.53909031143685493</v>
      </c>
      <c r="L33" s="567">
        <f>STDEV(J33:J35)/K33</f>
        <v>0.21113477692752258</v>
      </c>
      <c r="M33" s="570">
        <f>K33/C33</f>
        <v>1.0781806228737099</v>
      </c>
      <c r="O33" s="37">
        <v>50</v>
      </c>
      <c r="P33" s="47">
        <v>14534.507376727999</v>
      </c>
      <c r="Q33" s="39">
        <v>46.742709245060936</v>
      </c>
      <c r="R33" s="38">
        <v>14912.602072018919</v>
      </c>
      <c r="S33" s="20"/>
      <c r="T33" s="74"/>
      <c r="U33" s="21" t="s">
        <v>112</v>
      </c>
      <c r="V33" s="96">
        <v>18.856666666666669</v>
      </c>
      <c r="W33" s="59" t="s">
        <v>97</v>
      </c>
      <c r="X33" s="20"/>
      <c r="Y33" s="20"/>
      <c r="Z33" s="20"/>
      <c r="AA33" s="20"/>
      <c r="AB33" s="55"/>
      <c r="AC33" s="510"/>
      <c r="AD33" s="513"/>
      <c r="AE33" s="154"/>
      <c r="AF33" s="164"/>
      <c r="AG33" s="164"/>
      <c r="AH33" s="165"/>
      <c r="AI33" s="161"/>
    </row>
    <row r="34" spans="2:35" ht="16.5" thickTop="1" thickBot="1" x14ac:dyDescent="0.3">
      <c r="B34" s="548"/>
      <c r="C34" s="551"/>
      <c r="D34" s="319" t="s">
        <v>372</v>
      </c>
      <c r="E34" s="320" t="s">
        <v>231</v>
      </c>
      <c r="F34" s="344">
        <v>351.39630062499998</v>
      </c>
      <c r="G34" s="554"/>
      <c r="H34" s="556"/>
      <c r="I34" s="559"/>
      <c r="J34" s="201">
        <f t="shared" si="0"/>
        <v>0.45860691368325546</v>
      </c>
      <c r="K34" s="569"/>
      <c r="L34" s="567"/>
      <c r="M34" s="570"/>
      <c r="O34" s="37">
        <v>50</v>
      </c>
      <c r="P34" s="47">
        <v>14985.52677223</v>
      </c>
      <c r="Q34" s="39">
        <v>50.662086836662603</v>
      </c>
      <c r="R34" s="38">
        <v>14912.602072018919</v>
      </c>
      <c r="S34" s="20"/>
      <c r="T34" s="74"/>
      <c r="U34" s="55"/>
      <c r="V34" s="20"/>
      <c r="W34" s="20"/>
      <c r="X34" s="20"/>
      <c r="Y34" s="20"/>
      <c r="Z34" s="76"/>
      <c r="AA34" s="100"/>
      <c r="AB34" s="100"/>
      <c r="AC34" s="100"/>
      <c r="AD34" s="100"/>
      <c r="AE34" s="154"/>
      <c r="AF34" s="164"/>
      <c r="AG34" s="164"/>
      <c r="AH34" s="147"/>
      <c r="AI34" s="161"/>
    </row>
    <row r="35" spans="2:35" ht="16.5" thickTop="1" thickBot="1" x14ac:dyDescent="0.3">
      <c r="B35" s="549"/>
      <c r="C35" s="552"/>
      <c r="D35" s="323" t="s">
        <v>373</v>
      </c>
      <c r="E35" s="324" t="s">
        <v>232</v>
      </c>
      <c r="F35" s="336">
        <v>456.08329051999999</v>
      </c>
      <c r="G35" s="481"/>
      <c r="H35" s="557"/>
      <c r="I35" s="560"/>
      <c r="J35" s="201">
        <f t="shared" si="0"/>
        <v>0.6195737091904544</v>
      </c>
      <c r="K35" s="569"/>
      <c r="L35" s="567"/>
      <c r="M35" s="570"/>
      <c r="O35" s="37">
        <v>50</v>
      </c>
      <c r="P35" s="47">
        <v>17072.211221281999</v>
      </c>
      <c r="Q35" s="39" t="s">
        <v>174</v>
      </c>
      <c r="R35" s="38">
        <v>14912.602072018919</v>
      </c>
      <c r="S35" s="20"/>
      <c r="T35" s="74"/>
      <c r="U35" s="21" t="s">
        <v>118</v>
      </c>
      <c r="V35" s="86">
        <v>313.59707139028978</v>
      </c>
      <c r="W35" s="59" t="s">
        <v>17</v>
      </c>
      <c r="X35" s="103"/>
      <c r="Y35" s="20"/>
      <c r="Z35" s="76"/>
      <c r="AA35" s="104" t="s">
        <v>119</v>
      </c>
      <c r="AB35" s="100"/>
      <c r="AC35" s="105" t="s">
        <v>120</v>
      </c>
      <c r="AD35" s="106">
        <v>1.6</v>
      </c>
      <c r="AE35" s="154"/>
      <c r="AF35" s="326"/>
      <c r="AG35" s="164"/>
      <c r="AH35" s="147"/>
      <c r="AI35" s="161"/>
    </row>
    <row r="36" spans="2:35" ht="16.5" thickTop="1" thickBot="1" x14ac:dyDescent="0.3">
      <c r="B36" s="547">
        <v>9</v>
      </c>
      <c r="C36" s="550">
        <v>0.25</v>
      </c>
      <c r="D36" s="337" t="s">
        <v>374</v>
      </c>
      <c r="E36" s="338" t="s">
        <v>157</v>
      </c>
      <c r="F36" s="345" t="s">
        <v>375</v>
      </c>
      <c r="G36" s="553">
        <f>AVERAGE(F36:F38)</f>
        <v>315</v>
      </c>
      <c r="H36" s="555"/>
      <c r="I36" s="558">
        <f>G36/G42</f>
        <v>2.9808497588444771</v>
      </c>
      <c r="J36" s="544" t="s">
        <v>36</v>
      </c>
      <c r="K36" s="545"/>
      <c r="L36" s="545"/>
      <c r="M36" s="546"/>
      <c r="O36" s="37"/>
      <c r="P36" s="47"/>
      <c r="Q36" s="39" t="s">
        <v>119</v>
      </c>
      <c r="R36" s="38" t="s">
        <v>119</v>
      </c>
      <c r="S36" s="20"/>
      <c r="T36" s="74"/>
      <c r="U36" s="21" t="s">
        <v>123</v>
      </c>
      <c r="V36" s="86">
        <v>15670.831855206434</v>
      </c>
      <c r="W36" s="59" t="s">
        <v>17</v>
      </c>
      <c r="X36" s="20"/>
      <c r="Y36" s="109"/>
      <c r="Z36" s="110"/>
      <c r="AA36" s="100" t="s">
        <v>119</v>
      </c>
      <c r="AB36" s="100"/>
      <c r="AC36" s="105" t="s">
        <v>124</v>
      </c>
      <c r="AD36" s="106">
        <v>1.6</v>
      </c>
      <c r="AE36" s="154"/>
      <c r="AF36" s="164"/>
      <c r="AG36" s="164"/>
      <c r="AH36" s="165"/>
      <c r="AI36" s="161"/>
    </row>
    <row r="37" spans="2:35" ht="16.5" thickTop="1" thickBot="1" x14ac:dyDescent="0.3">
      <c r="B37" s="548"/>
      <c r="C37" s="551"/>
      <c r="D37" s="316" t="s">
        <v>376</v>
      </c>
      <c r="E37" s="317" t="s">
        <v>164</v>
      </c>
      <c r="F37" s="346" t="s">
        <v>210</v>
      </c>
      <c r="G37" s="554"/>
      <c r="H37" s="556"/>
      <c r="I37" s="559"/>
      <c r="J37" s="544"/>
      <c r="K37" s="545"/>
      <c r="L37" s="545"/>
      <c r="M37" s="546"/>
      <c r="O37" s="37"/>
      <c r="P37" s="47"/>
      <c r="Q37" s="39" t="s">
        <v>119</v>
      </c>
      <c r="R37" s="38" t="s">
        <v>119</v>
      </c>
      <c r="S37" s="20"/>
      <c r="T37" s="74"/>
      <c r="U37" s="48"/>
      <c r="V37" s="111"/>
      <c r="W37" s="112"/>
      <c r="X37" s="20"/>
      <c r="Y37" s="20"/>
      <c r="Z37" s="76"/>
      <c r="AA37" s="100" t="s">
        <v>127</v>
      </c>
      <c r="AB37" s="100"/>
      <c r="AC37" s="113" t="s">
        <v>128</v>
      </c>
      <c r="AD37" s="106">
        <v>1</v>
      </c>
      <c r="AE37" s="154"/>
      <c r="AF37" s="164"/>
      <c r="AG37" s="164"/>
      <c r="AH37" s="165"/>
      <c r="AI37" s="161"/>
    </row>
    <row r="38" spans="2:35" ht="16.5" thickTop="1" thickBot="1" x14ac:dyDescent="0.3">
      <c r="B38" s="549"/>
      <c r="C38" s="552"/>
      <c r="D38" s="331" t="s">
        <v>377</v>
      </c>
      <c r="E38" s="332" t="s">
        <v>163</v>
      </c>
      <c r="F38" s="347">
        <v>315</v>
      </c>
      <c r="G38" s="481"/>
      <c r="H38" s="557"/>
      <c r="I38" s="560"/>
      <c r="J38" s="544"/>
      <c r="K38" s="545"/>
      <c r="L38" s="545"/>
      <c r="M38" s="546"/>
      <c r="O38" s="37"/>
      <c r="P38" s="47"/>
      <c r="Q38" s="39" t="s">
        <v>119</v>
      </c>
      <c r="R38" s="38" t="s">
        <v>119</v>
      </c>
      <c r="S38" s="20"/>
      <c r="T38" s="74"/>
      <c r="U38" s="497" t="s">
        <v>131</v>
      </c>
      <c r="V38" s="499" t="s">
        <v>132</v>
      </c>
      <c r="W38" s="500"/>
      <c r="X38" s="20"/>
      <c r="Y38" s="20"/>
      <c r="Z38" s="85" t="s">
        <v>133</v>
      </c>
      <c r="AA38" s="86">
        <v>103.57764224406849</v>
      </c>
      <c r="AB38" s="59" t="s">
        <v>97</v>
      </c>
      <c r="AC38" s="105" t="s">
        <v>134</v>
      </c>
      <c r="AD38" s="115">
        <v>50</v>
      </c>
      <c r="AE38" s="154"/>
      <c r="AF38" s="173"/>
      <c r="AG38" s="164"/>
      <c r="AH38" s="147"/>
      <c r="AI38" s="161"/>
    </row>
    <row r="39" spans="2:35" ht="16.5" thickTop="1" thickBot="1" x14ac:dyDescent="0.3">
      <c r="B39" s="547">
        <v>10</v>
      </c>
      <c r="C39" s="550">
        <v>0.1</v>
      </c>
      <c r="D39" s="341" t="s">
        <v>378</v>
      </c>
      <c r="E39" s="342" t="s">
        <v>379</v>
      </c>
      <c r="F39" s="343">
        <v>91.593375956000003</v>
      </c>
      <c r="G39" s="553">
        <f>AVERAGE(F39:F41)</f>
        <v>113.41093278566666</v>
      </c>
      <c r="H39" s="555">
        <f>STDEV(F39:F41)/G39</f>
        <v>0.22909064156442263</v>
      </c>
      <c r="I39" s="558">
        <f>G39/G42</f>
        <v>1.0732093702999419</v>
      </c>
      <c r="J39" s="561" t="s">
        <v>36</v>
      </c>
      <c r="K39" s="562"/>
      <c r="L39" s="562"/>
      <c r="M39" s="563"/>
      <c r="O39" s="37"/>
      <c r="P39" s="47"/>
      <c r="Q39" s="39" t="s">
        <v>119</v>
      </c>
      <c r="R39" s="38" t="s">
        <v>119</v>
      </c>
      <c r="S39" s="20"/>
      <c r="T39" s="74"/>
      <c r="U39" s="498"/>
      <c r="V39" s="450" t="s">
        <v>16</v>
      </c>
      <c r="W39" s="450" t="s">
        <v>17</v>
      </c>
      <c r="X39" s="92">
        <v>1</v>
      </c>
      <c r="Y39" s="20"/>
      <c r="Z39" s="85" t="s">
        <v>136</v>
      </c>
      <c r="AA39" s="89">
        <v>30.607782200713068</v>
      </c>
      <c r="AB39" s="59" t="s">
        <v>97</v>
      </c>
      <c r="AC39" s="105" t="s">
        <v>137</v>
      </c>
      <c r="AD39" s="117">
        <v>1000000</v>
      </c>
    </row>
    <row r="40" spans="2:35" ht="16.5" thickTop="1" thickBot="1" x14ac:dyDescent="0.3">
      <c r="B40" s="548"/>
      <c r="C40" s="551"/>
      <c r="D40" s="319" t="s">
        <v>380</v>
      </c>
      <c r="E40" s="320" t="s">
        <v>165</v>
      </c>
      <c r="F40" s="344">
        <v>106.48637328</v>
      </c>
      <c r="G40" s="554"/>
      <c r="H40" s="556"/>
      <c r="I40" s="559"/>
      <c r="J40" s="561"/>
      <c r="K40" s="562"/>
      <c r="L40" s="562"/>
      <c r="M40" s="563"/>
      <c r="O40" s="37"/>
      <c r="P40" s="47"/>
      <c r="Q40" s="39" t="s">
        <v>119</v>
      </c>
      <c r="R40" s="38" t="s">
        <v>119</v>
      </c>
      <c r="S40" s="20"/>
      <c r="T40" s="74"/>
      <c r="U40" s="490" t="s">
        <v>139</v>
      </c>
      <c r="V40" s="120">
        <v>50</v>
      </c>
      <c r="W40" s="121">
        <v>37044</v>
      </c>
      <c r="X40" s="92">
        <v>1</v>
      </c>
      <c r="Y40" s="20"/>
      <c r="Z40" s="76"/>
      <c r="AA40" s="100"/>
      <c r="AB40" s="100"/>
      <c r="AC40" s="100"/>
      <c r="AD40" s="100"/>
    </row>
    <row r="41" spans="2:35" ht="15.75" thickBot="1" x14ac:dyDescent="0.3">
      <c r="B41" s="549"/>
      <c r="C41" s="552"/>
      <c r="D41" s="323" t="s">
        <v>381</v>
      </c>
      <c r="E41" s="324" t="s">
        <v>158</v>
      </c>
      <c r="F41" s="336">
        <v>142.15304912100001</v>
      </c>
      <c r="G41" s="481"/>
      <c r="H41" s="557"/>
      <c r="I41" s="560"/>
      <c r="J41" s="561"/>
      <c r="K41" s="562"/>
      <c r="L41" s="562"/>
      <c r="M41" s="563"/>
      <c r="O41" s="37"/>
      <c r="P41" s="47"/>
      <c r="Q41" s="39" t="s">
        <v>119</v>
      </c>
      <c r="R41" s="38" t="s">
        <v>119</v>
      </c>
      <c r="S41" s="20"/>
      <c r="T41" s="74"/>
      <c r="U41" s="490"/>
      <c r="V41" s="122">
        <v>0.25</v>
      </c>
      <c r="W41" s="123">
        <v>9</v>
      </c>
      <c r="X41" s="92">
        <v>0</v>
      </c>
      <c r="Y41" s="20"/>
      <c r="Z41" s="76"/>
      <c r="AA41" s="100"/>
      <c r="AB41" s="100"/>
      <c r="AC41" s="100"/>
      <c r="AD41" s="100"/>
    </row>
    <row r="42" spans="2:35" ht="15.75" thickBot="1" x14ac:dyDescent="0.3">
      <c r="B42" s="547">
        <v>12</v>
      </c>
      <c r="C42" s="550">
        <v>0</v>
      </c>
      <c r="D42" s="337" t="s">
        <v>382</v>
      </c>
      <c r="E42" s="338" t="s">
        <v>160</v>
      </c>
      <c r="F42" s="339">
        <v>164.50367114400001</v>
      </c>
      <c r="G42" s="553">
        <f>AVERAGE(F42:F44)</f>
        <v>105.67456446450001</v>
      </c>
      <c r="H42" s="555">
        <f>STDEV(F42:F44)/G42</f>
        <v>0.78729371585336838</v>
      </c>
      <c r="I42" s="452"/>
      <c r="J42" s="561" t="s">
        <v>36</v>
      </c>
      <c r="K42" s="562"/>
      <c r="L42" s="562"/>
      <c r="M42" s="563"/>
      <c r="O42" s="37"/>
      <c r="P42" s="47"/>
      <c r="Q42" s="39" t="s">
        <v>119</v>
      </c>
      <c r="R42" s="38" t="s">
        <v>119</v>
      </c>
      <c r="S42" s="20"/>
      <c r="T42" s="74"/>
      <c r="U42" s="490"/>
      <c r="V42" s="122">
        <v>0.25</v>
      </c>
      <c r="W42" s="123">
        <v>103</v>
      </c>
      <c r="X42" s="92">
        <v>0</v>
      </c>
      <c r="Y42" s="20"/>
      <c r="Z42" s="76"/>
      <c r="AA42" s="100"/>
      <c r="AB42" s="100"/>
      <c r="AC42" s="100"/>
      <c r="AD42" s="100"/>
    </row>
    <row r="43" spans="2:35" ht="15.75" thickBot="1" x14ac:dyDescent="0.3">
      <c r="B43" s="548"/>
      <c r="C43" s="551"/>
      <c r="D43" s="316" t="s">
        <v>383</v>
      </c>
      <c r="E43" s="317" t="s">
        <v>114</v>
      </c>
      <c r="F43" s="346" t="s">
        <v>210</v>
      </c>
      <c r="G43" s="554"/>
      <c r="H43" s="556"/>
      <c r="I43" s="453"/>
      <c r="J43" s="561"/>
      <c r="K43" s="562"/>
      <c r="L43" s="562"/>
      <c r="M43" s="563"/>
      <c r="O43" s="37"/>
      <c r="P43" s="47"/>
      <c r="Q43" s="39" t="s">
        <v>119</v>
      </c>
      <c r="R43" s="38" t="s">
        <v>119</v>
      </c>
      <c r="S43" s="20"/>
      <c r="T43" s="124"/>
      <c r="U43" s="491"/>
      <c r="V43" s="122">
        <v>0.5</v>
      </c>
      <c r="W43" s="123">
        <v>221.3217851</v>
      </c>
      <c r="X43" s="92">
        <v>0</v>
      </c>
      <c r="Y43" s="20"/>
      <c r="Z43" s="76"/>
      <c r="AA43" s="100"/>
      <c r="AB43" s="100"/>
      <c r="AC43" s="100"/>
      <c r="AD43" s="100"/>
    </row>
    <row r="44" spans="2:35" ht="16.5" thickTop="1" thickBot="1" x14ac:dyDescent="0.3">
      <c r="B44" s="549"/>
      <c r="C44" s="552"/>
      <c r="D44" s="331" t="s">
        <v>384</v>
      </c>
      <c r="E44" s="332" t="s">
        <v>111</v>
      </c>
      <c r="F44" s="340">
        <v>46.845457785000001</v>
      </c>
      <c r="G44" s="481"/>
      <c r="H44" s="557"/>
      <c r="I44" s="454"/>
      <c r="J44" s="564"/>
      <c r="K44" s="565"/>
      <c r="L44" s="565"/>
      <c r="M44" s="566"/>
      <c r="O44" s="37"/>
      <c r="P44" s="47"/>
      <c r="Q44" s="39" t="s">
        <v>119</v>
      </c>
      <c r="R44" s="38" t="s">
        <v>119</v>
      </c>
      <c r="S44" s="20"/>
      <c r="T44" s="20"/>
      <c r="U44" s="124"/>
      <c r="V44" s="127">
        <v>5</v>
      </c>
      <c r="W44" s="128">
        <v>1610</v>
      </c>
      <c r="X44" s="92">
        <v>0</v>
      </c>
      <c r="Y44" s="20"/>
      <c r="Z44" s="76"/>
      <c r="AA44" s="100"/>
      <c r="AB44" s="100"/>
      <c r="AC44" s="100"/>
      <c r="AD44" s="100"/>
    </row>
    <row r="45" spans="2:35" ht="16.5" thickTop="1" thickBot="1" x14ac:dyDescent="0.3">
      <c r="B45" s="348"/>
      <c r="M45" s="349"/>
      <c r="N45" s="349"/>
      <c r="P45" s="37"/>
      <c r="Q45" s="47"/>
      <c r="R45" s="39" t="s">
        <v>119</v>
      </c>
      <c r="S45" s="38" t="s">
        <v>119</v>
      </c>
      <c r="T45" s="20"/>
      <c r="U45" s="20"/>
      <c r="V45" s="20"/>
      <c r="W45" s="127">
        <v>10</v>
      </c>
      <c r="X45" s="128">
        <v>2227</v>
      </c>
      <c r="Y45" s="92">
        <v>0</v>
      </c>
      <c r="Z45" s="20"/>
      <c r="AA45" s="76"/>
      <c r="AB45" s="100"/>
      <c r="AC45" s="100"/>
      <c r="AD45" s="100"/>
      <c r="AE45" s="100"/>
    </row>
    <row r="46" spans="2:35" ht="15.75" thickBot="1" x14ac:dyDescent="0.3">
      <c r="B46" s="350"/>
      <c r="M46" s="351"/>
      <c r="N46" s="352"/>
      <c r="P46" s="37"/>
      <c r="Q46" s="47"/>
      <c r="R46" s="39" t="s">
        <v>119</v>
      </c>
      <c r="S46" s="38" t="s">
        <v>119</v>
      </c>
      <c r="T46" s="20"/>
      <c r="U46" s="20"/>
      <c r="V46" s="20"/>
      <c r="W46" s="127">
        <v>10</v>
      </c>
      <c r="X46" s="128">
        <v>2637.2085954600002</v>
      </c>
      <c r="Y46" s="92">
        <v>0</v>
      </c>
      <c r="Z46" s="20"/>
      <c r="AA46" s="76"/>
      <c r="AB46" s="100"/>
      <c r="AC46" s="100"/>
      <c r="AD46" s="100"/>
      <c r="AE46" s="100"/>
    </row>
    <row r="47" spans="2:35" x14ac:dyDescent="0.25">
      <c r="B47" s="353"/>
      <c r="C47" s="354"/>
      <c r="D47" s="355"/>
      <c r="E47" s="356"/>
      <c r="F47" s="356"/>
      <c r="G47" s="357"/>
      <c r="H47" s="358"/>
      <c r="I47" s="359"/>
      <c r="J47" s="358"/>
      <c r="K47" s="360"/>
      <c r="L47" s="361"/>
      <c r="M47" s="351"/>
      <c r="N47" s="352"/>
      <c r="P47" s="37"/>
      <c r="Q47" s="47"/>
      <c r="R47" s="39" t="s">
        <v>119</v>
      </c>
      <c r="S47" s="38" t="s">
        <v>119</v>
      </c>
      <c r="T47" s="20"/>
      <c r="U47" s="20"/>
      <c r="V47" s="20"/>
      <c r="W47" s="127">
        <v>10</v>
      </c>
      <c r="X47" s="128">
        <v>2626.038027992</v>
      </c>
      <c r="Y47" s="20">
        <v>0</v>
      </c>
      <c r="Z47" s="20"/>
      <c r="AA47" s="76"/>
      <c r="AB47" s="100"/>
      <c r="AC47" s="100"/>
      <c r="AD47" s="100"/>
      <c r="AE47" s="100"/>
    </row>
    <row r="48" spans="2:35" x14ac:dyDescent="0.25">
      <c r="B48" s="353"/>
      <c r="C48" s="354"/>
      <c r="D48" s="355"/>
      <c r="E48" s="356"/>
      <c r="F48" s="356"/>
      <c r="G48" s="362"/>
      <c r="H48" s="358"/>
      <c r="I48" s="359"/>
      <c r="J48" s="358"/>
      <c r="K48" s="360"/>
      <c r="L48" s="361"/>
      <c r="M48" s="351"/>
      <c r="N48" s="352"/>
    </row>
    <row r="49" spans="2:14" x14ac:dyDescent="0.25">
      <c r="B49" s="353"/>
      <c r="C49" s="354"/>
      <c r="D49" s="363"/>
      <c r="E49" s="356"/>
      <c r="F49" s="356"/>
      <c r="G49" s="364"/>
      <c r="H49" s="358"/>
      <c r="I49" s="359"/>
      <c r="J49" s="358"/>
      <c r="K49" s="360"/>
      <c r="L49" s="361"/>
      <c r="M49" s="351"/>
      <c r="N49" s="352"/>
    </row>
    <row r="50" spans="2:14" x14ac:dyDescent="0.25">
      <c r="M50" s="351"/>
      <c r="N50" s="352"/>
    </row>
    <row r="51" spans="2:14" x14ac:dyDescent="0.25">
      <c r="M51" s="354"/>
      <c r="N51" s="354"/>
    </row>
    <row r="52" spans="2:14" x14ac:dyDescent="0.25">
      <c r="B52" s="219"/>
      <c r="C52" s="219"/>
      <c r="D52" s="219"/>
      <c r="E52" s="219"/>
      <c r="F52" s="219"/>
      <c r="G52" s="219"/>
      <c r="H52" s="219"/>
      <c r="I52" s="219"/>
      <c r="J52" s="219"/>
      <c r="K52" s="365"/>
      <c r="L52" s="365"/>
      <c r="M52" s="365"/>
      <c r="N52" s="365"/>
    </row>
    <row r="53" spans="2:14" ht="16.5" customHeight="1" x14ac:dyDescent="0.25">
      <c r="B53" s="366"/>
      <c r="C53" s="367"/>
      <c r="D53" s="367"/>
      <c r="E53" s="367"/>
      <c r="F53" s="367"/>
      <c r="G53" s="367"/>
      <c r="H53" s="367"/>
      <c r="I53" s="367"/>
      <c r="J53" s="367"/>
      <c r="K53" s="349"/>
      <c r="L53" s="349"/>
      <c r="M53" s="349"/>
      <c r="N53" s="349"/>
    </row>
    <row r="54" spans="2:14" x14ac:dyDescent="0.25">
      <c r="B54" s="353"/>
      <c r="C54" s="354"/>
      <c r="D54" s="363"/>
      <c r="E54" s="356"/>
      <c r="F54" s="356"/>
      <c r="G54" s="364"/>
      <c r="H54" s="358"/>
      <c r="I54" s="359"/>
      <c r="J54" s="358"/>
      <c r="K54" s="360"/>
      <c r="L54" s="361"/>
      <c r="M54" s="351"/>
      <c r="N54" s="352"/>
    </row>
    <row r="55" spans="2:14" x14ac:dyDescent="0.25">
      <c r="B55" s="353"/>
      <c r="C55" s="354"/>
      <c r="D55" s="355"/>
      <c r="E55" s="356"/>
      <c r="F55" s="356"/>
      <c r="G55" s="177"/>
      <c r="H55" s="358"/>
      <c r="I55" s="359"/>
      <c r="J55" s="358"/>
      <c r="K55" s="360"/>
      <c r="L55" s="361"/>
      <c r="M55" s="351"/>
      <c r="N55" s="352"/>
    </row>
    <row r="56" spans="2:14" x14ac:dyDescent="0.25">
      <c r="B56" s="353"/>
      <c r="C56" s="354"/>
      <c r="D56" s="355"/>
      <c r="E56" s="356"/>
      <c r="F56" s="356"/>
      <c r="G56" s="364"/>
      <c r="H56" s="358"/>
      <c r="I56" s="359"/>
      <c r="J56" s="358"/>
      <c r="K56" s="360"/>
      <c r="L56" s="361"/>
      <c r="M56" s="351"/>
      <c r="N56" s="352"/>
    </row>
    <row r="57" spans="2:14" x14ac:dyDescent="0.25">
      <c r="B57" s="353"/>
      <c r="C57" s="354"/>
      <c r="D57" s="355"/>
      <c r="E57" s="357"/>
      <c r="F57" s="357"/>
      <c r="G57" s="364"/>
      <c r="H57" s="358"/>
      <c r="I57" s="359"/>
      <c r="J57" s="358"/>
      <c r="K57" s="360"/>
      <c r="L57" s="361"/>
      <c r="M57" s="351"/>
      <c r="N57" s="352"/>
    </row>
    <row r="58" spans="2:14" x14ac:dyDescent="0.25">
      <c r="B58" s="353"/>
      <c r="C58" s="354"/>
      <c r="D58" s="355"/>
      <c r="E58" s="357"/>
      <c r="F58" s="357"/>
      <c r="G58" s="364"/>
      <c r="H58" s="358"/>
      <c r="I58" s="359"/>
      <c r="J58" s="358"/>
      <c r="K58" s="360"/>
      <c r="L58" s="361"/>
      <c r="M58" s="351"/>
      <c r="N58" s="352"/>
    </row>
    <row r="59" spans="2:14" x14ac:dyDescent="0.25">
      <c r="B59" s="353"/>
      <c r="C59" s="354"/>
      <c r="D59" s="355"/>
      <c r="E59" s="357"/>
      <c r="F59" s="357"/>
      <c r="G59" s="364"/>
      <c r="H59" s="358"/>
      <c r="I59" s="359"/>
      <c r="J59" s="358"/>
      <c r="K59" s="360"/>
      <c r="L59" s="361"/>
      <c r="M59" s="351"/>
      <c r="N59" s="352"/>
    </row>
    <row r="60" spans="2:14" x14ac:dyDescent="0.25">
      <c r="B60" s="353"/>
      <c r="C60" s="354"/>
      <c r="D60" s="355"/>
      <c r="E60" s="357"/>
      <c r="F60" s="357"/>
      <c r="G60" s="364"/>
      <c r="H60" s="358"/>
      <c r="I60" s="359"/>
      <c r="J60" s="358"/>
      <c r="K60" s="360"/>
      <c r="L60" s="361"/>
      <c r="M60" s="351"/>
      <c r="N60" s="352"/>
    </row>
    <row r="61" spans="2:14" x14ac:dyDescent="0.25">
      <c r="B61" s="353"/>
      <c r="C61" s="354"/>
      <c r="D61" s="355"/>
      <c r="E61" s="357"/>
      <c r="F61" s="357"/>
      <c r="G61" s="364"/>
      <c r="H61" s="358"/>
      <c r="I61" s="359"/>
      <c r="J61" s="358"/>
      <c r="K61" s="360"/>
      <c r="L61" s="361"/>
      <c r="M61" s="351"/>
      <c r="N61" s="352"/>
    </row>
    <row r="62" spans="2:14" x14ac:dyDescent="0.25">
      <c r="B62" s="353"/>
      <c r="C62" s="354"/>
      <c r="D62" s="355"/>
      <c r="E62" s="357"/>
      <c r="F62" s="357"/>
      <c r="G62" s="368"/>
      <c r="H62" s="358"/>
      <c r="I62" s="359"/>
      <c r="J62" s="358"/>
      <c r="K62" s="360"/>
      <c r="L62" s="361"/>
      <c r="M62" s="351"/>
      <c r="N62" s="352"/>
    </row>
    <row r="63" spans="2:14" x14ac:dyDescent="0.25">
      <c r="B63" s="353"/>
      <c r="C63" s="354"/>
      <c r="D63" s="355"/>
      <c r="E63" s="357"/>
      <c r="F63" s="357"/>
      <c r="G63" s="364"/>
      <c r="H63" s="358"/>
      <c r="I63" s="359"/>
      <c r="J63" s="358"/>
      <c r="K63" s="360"/>
      <c r="L63" s="361"/>
      <c r="M63" s="351"/>
      <c r="N63" s="352"/>
    </row>
    <row r="64" spans="2:14" x14ac:dyDescent="0.25">
      <c r="B64" s="353"/>
      <c r="C64" s="354"/>
      <c r="D64" s="355"/>
      <c r="E64" s="357"/>
      <c r="F64" s="357"/>
      <c r="G64" s="364"/>
      <c r="H64" s="358"/>
      <c r="I64" s="359"/>
      <c r="J64" s="358"/>
      <c r="K64" s="360"/>
      <c r="L64" s="361"/>
      <c r="M64" s="351"/>
      <c r="N64" s="352"/>
    </row>
    <row r="65" spans="2:14" x14ac:dyDescent="0.25">
      <c r="B65" s="353"/>
      <c r="C65" s="354"/>
      <c r="D65" s="355"/>
      <c r="E65" s="357"/>
      <c r="F65" s="357"/>
      <c r="G65" s="364"/>
      <c r="H65" s="358"/>
      <c r="I65" s="359"/>
      <c r="J65" s="358"/>
      <c r="K65" s="360"/>
      <c r="L65" s="361"/>
      <c r="M65" s="351"/>
      <c r="N65" s="352"/>
    </row>
    <row r="66" spans="2:14" x14ac:dyDescent="0.25">
      <c r="B66" s="353"/>
      <c r="C66" s="354"/>
      <c r="D66" s="355"/>
      <c r="E66" s="357"/>
      <c r="F66" s="357"/>
      <c r="G66" s="364"/>
      <c r="H66" s="358"/>
      <c r="I66" s="359"/>
      <c r="J66" s="358"/>
      <c r="K66" s="360"/>
      <c r="L66" s="361"/>
      <c r="M66" s="351"/>
      <c r="N66" s="352"/>
    </row>
    <row r="67" spans="2:14" x14ac:dyDescent="0.25">
      <c r="B67" s="353"/>
      <c r="C67" s="354"/>
      <c r="D67" s="363"/>
      <c r="E67" s="357"/>
      <c r="F67" s="357"/>
      <c r="G67" s="364"/>
      <c r="H67" s="358"/>
      <c r="I67" s="359"/>
      <c r="J67" s="358"/>
      <c r="K67" s="360"/>
      <c r="L67" s="361"/>
      <c r="M67" s="351"/>
      <c r="N67" s="352"/>
    </row>
    <row r="68" spans="2:14" x14ac:dyDescent="0.25">
      <c r="B68" s="353"/>
      <c r="C68" s="354"/>
      <c r="D68" s="355"/>
      <c r="E68" s="357"/>
      <c r="F68" s="357"/>
      <c r="G68" s="368"/>
      <c r="H68" s="358"/>
      <c r="I68" s="359"/>
      <c r="J68" s="358"/>
      <c r="K68" s="360"/>
      <c r="L68" s="361"/>
      <c r="M68" s="351"/>
      <c r="N68" s="352"/>
    </row>
    <row r="69" spans="2:14" x14ac:dyDescent="0.25">
      <c r="B69" s="353"/>
      <c r="C69" s="354"/>
      <c r="D69" s="355"/>
      <c r="E69" s="357"/>
      <c r="F69" s="357"/>
      <c r="G69" s="368"/>
      <c r="H69" s="358"/>
      <c r="I69" s="359"/>
      <c r="J69" s="358"/>
      <c r="K69" s="360"/>
      <c r="L69" s="361"/>
      <c r="M69" s="351"/>
      <c r="N69" s="352"/>
    </row>
  </sheetData>
  <mergeCells count="77">
    <mergeCell ref="B12:M12"/>
    <mergeCell ref="P12:Q12"/>
    <mergeCell ref="R12:S12"/>
    <mergeCell ref="J13:M13"/>
    <mergeCell ref="V13:AA13"/>
    <mergeCell ref="K24:K26"/>
    <mergeCell ref="L24:L26"/>
    <mergeCell ref="I15:I20"/>
    <mergeCell ref="K15:K17"/>
    <mergeCell ref="L15:L17"/>
    <mergeCell ref="K18:K20"/>
    <mergeCell ref="L18:L20"/>
    <mergeCell ref="K21:K23"/>
    <mergeCell ref="V14:AA22"/>
    <mergeCell ref="B15:B20"/>
    <mergeCell ref="C15:C20"/>
    <mergeCell ref="G15:G20"/>
    <mergeCell ref="H15:H20"/>
    <mergeCell ref="L21:L23"/>
    <mergeCell ref="M21:M23"/>
    <mergeCell ref="M15:M17"/>
    <mergeCell ref="M18:M20"/>
    <mergeCell ref="B21:B26"/>
    <mergeCell ref="C21:C26"/>
    <mergeCell ref="G21:G26"/>
    <mergeCell ref="H21:H26"/>
    <mergeCell ref="I21:I26"/>
    <mergeCell ref="M24:M26"/>
    <mergeCell ref="L27:L29"/>
    <mergeCell ref="M27:M29"/>
    <mergeCell ref="AC28:AC29"/>
    <mergeCell ref="AD28:AD29"/>
    <mergeCell ref="Y24:Z24"/>
    <mergeCell ref="K27:K29"/>
    <mergeCell ref="B30:B32"/>
    <mergeCell ref="C30:C32"/>
    <mergeCell ref="G30:G32"/>
    <mergeCell ref="H30:H32"/>
    <mergeCell ref="I30:I32"/>
    <mergeCell ref="B27:B29"/>
    <mergeCell ref="C27:C29"/>
    <mergeCell ref="G27:G29"/>
    <mergeCell ref="H27:H29"/>
    <mergeCell ref="I27:I29"/>
    <mergeCell ref="M30:M32"/>
    <mergeCell ref="AC31:AC33"/>
    <mergeCell ref="AD31:AD33"/>
    <mergeCell ref="B33:B35"/>
    <mergeCell ref="C33:C35"/>
    <mergeCell ref="G33:G35"/>
    <mergeCell ref="H33:H35"/>
    <mergeCell ref="I33:I35"/>
    <mergeCell ref="K33:K35"/>
    <mergeCell ref="L33:L35"/>
    <mergeCell ref="M33:M35"/>
    <mergeCell ref="K30:K32"/>
    <mergeCell ref="C36:C38"/>
    <mergeCell ref="G36:G38"/>
    <mergeCell ref="H36:H38"/>
    <mergeCell ref="I36:I38"/>
    <mergeCell ref="L30:L32"/>
    <mergeCell ref="J36:M38"/>
    <mergeCell ref="V38:W38"/>
    <mergeCell ref="B39:B41"/>
    <mergeCell ref="C39:C41"/>
    <mergeCell ref="G39:G41"/>
    <mergeCell ref="H39:H41"/>
    <mergeCell ref="I39:I41"/>
    <mergeCell ref="J39:M41"/>
    <mergeCell ref="U40:U43"/>
    <mergeCell ref="B42:B44"/>
    <mergeCell ref="C42:C44"/>
    <mergeCell ref="G42:G44"/>
    <mergeCell ref="H42:H44"/>
    <mergeCell ref="J42:M44"/>
    <mergeCell ref="U38:U39"/>
    <mergeCell ref="B36:B38"/>
  </mergeCells>
  <pageMargins left="0.7" right="0.7" top="0.75" bottom="0.75" header="0.3" footer="0.3"/>
  <pageSetup orientation="portrait" r:id="rId1"/>
  <headerFooter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W71"/>
  <sheetViews>
    <sheetView tabSelected="1" zoomScale="70" zoomScaleNormal="70" workbookViewId="0">
      <selection activeCell="I43" sqref="I43"/>
    </sheetView>
  </sheetViews>
  <sheetFormatPr defaultRowHeight="12.75" x14ac:dyDescent="0.2"/>
  <cols>
    <col min="1" max="1" width="12.140625" style="9" customWidth="1"/>
    <col min="2" max="2" width="17.140625" style="9" customWidth="1"/>
    <col min="3" max="3" width="22.7109375" style="136" customWidth="1"/>
    <col min="4" max="4" width="23" style="9" customWidth="1"/>
    <col min="5" max="5" width="16.28515625" style="9" customWidth="1"/>
    <col min="6" max="6" width="15.140625" style="9" customWidth="1"/>
    <col min="7" max="7" width="13.28515625" style="9" customWidth="1"/>
    <col min="8" max="8" width="13.85546875" style="9" customWidth="1"/>
    <col min="9" max="9" width="12.42578125" style="9" customWidth="1"/>
    <col min="10" max="10" width="12.28515625" style="9" customWidth="1"/>
    <col min="11" max="11" width="16.7109375" style="9" customWidth="1"/>
    <col min="12" max="12" width="12.140625" style="9" customWidth="1"/>
    <col min="13" max="13" width="11.140625" style="6" customWidth="1"/>
    <col min="14" max="14" width="24" style="6" customWidth="1"/>
    <col min="15" max="15" width="10.85546875" style="6" customWidth="1"/>
    <col min="16" max="16" width="15" style="6" customWidth="1"/>
    <col min="17" max="17" width="17.5703125" style="6" customWidth="1"/>
    <col min="18" max="18" width="14.7109375" style="6" customWidth="1"/>
    <col min="19" max="19" width="14" style="6" customWidth="1"/>
    <col min="20" max="20" width="9.28515625" style="6" customWidth="1"/>
    <col min="21" max="21" width="11.28515625" style="6" customWidth="1"/>
    <col min="22" max="22" width="14" style="6" customWidth="1"/>
    <col min="23" max="23" width="16.42578125" style="6" customWidth="1"/>
    <col min="24" max="24" width="11.28515625" style="6" customWidth="1"/>
    <col min="25" max="25" width="9.140625" style="6"/>
    <col min="26" max="26" width="12" style="6" customWidth="1"/>
    <col min="27" max="27" width="10.7109375" style="6" customWidth="1"/>
    <col min="28" max="28" width="9.140625" style="6"/>
    <col min="29" max="29" width="16.42578125" style="6" customWidth="1"/>
    <col min="30" max="30" width="17.5703125" style="6" customWidth="1"/>
    <col min="31" max="31" width="11.7109375" style="6" customWidth="1"/>
    <col min="32" max="41" width="9.140625" style="6"/>
    <col min="42" max="16384" width="9.140625" style="9"/>
  </cols>
  <sheetData>
    <row r="1" spans="1:49" s="5" customFormat="1" ht="26.25" x14ac:dyDescent="0.4">
      <c r="A1" s="2" t="s">
        <v>235</v>
      </c>
      <c r="B1" s="3"/>
      <c r="C1" s="22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9" ht="18.75" customHeight="1" x14ac:dyDescent="0.25">
      <c r="A2" s="1" t="s">
        <v>236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AP2" s="5"/>
      <c r="AQ2" s="5"/>
      <c r="AR2" s="5"/>
      <c r="AS2" s="5"/>
      <c r="AT2" s="5"/>
      <c r="AU2" s="5"/>
      <c r="AV2" s="5"/>
      <c r="AW2" s="5"/>
    </row>
    <row r="3" spans="1:49" ht="20.25" customHeight="1" x14ac:dyDescent="0.25">
      <c r="A3" s="10" t="s">
        <v>178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AP3" s="5"/>
      <c r="AQ3" s="5"/>
      <c r="AR3" s="5"/>
      <c r="AS3" s="5"/>
      <c r="AT3" s="5"/>
      <c r="AU3" s="5"/>
      <c r="AV3" s="5"/>
      <c r="AW3" s="5"/>
    </row>
    <row r="4" spans="1:49" ht="20.25" customHeight="1" x14ac:dyDescent="0.25">
      <c r="A4" s="10" t="s">
        <v>179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AP4" s="5"/>
      <c r="AQ4" s="5"/>
      <c r="AR4" s="5"/>
      <c r="AS4" s="5"/>
      <c r="AT4" s="5"/>
      <c r="AU4" s="5"/>
      <c r="AV4" s="5"/>
      <c r="AW4" s="5"/>
    </row>
    <row r="5" spans="1:49" ht="21.75" customHeight="1" x14ac:dyDescent="0.25">
      <c r="A5" s="11" t="s">
        <v>237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AP5" s="5"/>
      <c r="AQ5" s="5"/>
      <c r="AR5" s="5"/>
      <c r="AS5" s="5"/>
      <c r="AT5" s="5"/>
      <c r="AU5" s="5"/>
      <c r="AV5" s="5"/>
      <c r="AW5" s="5"/>
    </row>
    <row r="6" spans="1:49" ht="21.75" customHeight="1" x14ac:dyDescent="0.2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AP6" s="5"/>
      <c r="AQ6" s="5"/>
      <c r="AR6" s="5"/>
      <c r="AS6" s="5"/>
      <c r="AT6" s="5"/>
      <c r="AU6" s="5"/>
      <c r="AV6" s="5"/>
      <c r="AW6" s="5"/>
    </row>
    <row r="7" spans="1:49" ht="21.75" customHeight="1" x14ac:dyDescent="0.25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AP7" s="5"/>
      <c r="AQ7" s="5"/>
      <c r="AR7" s="5"/>
      <c r="AS7" s="5"/>
      <c r="AT7" s="5"/>
      <c r="AU7" s="5"/>
      <c r="AV7" s="5"/>
      <c r="AW7" s="5"/>
    </row>
    <row r="8" spans="1:49" ht="21.75" customHeight="1" thickBot="1" x14ac:dyDescent="0.3">
      <c r="A8" s="15" t="s">
        <v>238</v>
      </c>
      <c r="B8" s="7"/>
      <c r="C8" s="7"/>
      <c r="D8" s="7"/>
      <c r="E8" s="7"/>
      <c r="F8" s="7"/>
      <c r="G8" s="7"/>
      <c r="H8" s="7"/>
      <c r="I8" s="7"/>
      <c r="J8" s="7"/>
      <c r="K8" s="1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AP8" s="5"/>
      <c r="AQ8" s="5"/>
      <c r="AR8" s="5"/>
      <c r="AS8" s="5"/>
      <c r="AT8" s="5"/>
      <c r="AU8" s="5"/>
      <c r="AV8" s="5"/>
      <c r="AW8" s="5"/>
    </row>
    <row r="9" spans="1:49" ht="21.75" customHeight="1" thickTop="1" thickBot="1" x14ac:dyDescent="0.3">
      <c r="A9" s="17" t="s">
        <v>227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7"/>
      <c r="M9" s="7"/>
      <c r="N9" s="7"/>
      <c r="O9" s="182"/>
      <c r="P9" s="183"/>
      <c r="Q9" s="184"/>
      <c r="R9" s="183"/>
      <c r="S9" s="77"/>
      <c r="T9" s="77"/>
      <c r="U9" s="28"/>
      <c r="V9" s="185"/>
      <c r="W9" s="186"/>
      <c r="X9" s="186"/>
      <c r="Y9" s="186"/>
      <c r="Z9" s="187"/>
      <c r="AA9" s="188"/>
      <c r="AB9" s="189"/>
      <c r="AC9" s="28"/>
      <c r="AD9" s="29"/>
      <c r="AP9" s="5"/>
      <c r="AQ9" s="5"/>
      <c r="AR9" s="5"/>
      <c r="AS9" s="5"/>
      <c r="AT9" s="5"/>
      <c r="AU9" s="5"/>
      <c r="AV9" s="5"/>
      <c r="AW9" s="5"/>
    </row>
    <row r="10" spans="1:49" ht="21.75" customHeight="1" thickTop="1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22"/>
      <c r="P10" s="222"/>
      <c r="Q10" s="222"/>
      <c r="R10" s="222"/>
      <c r="S10" s="77"/>
      <c r="T10" s="77"/>
      <c r="U10" s="223"/>
      <c r="V10" s="224"/>
      <c r="W10" s="225"/>
      <c r="X10" s="225"/>
      <c r="Y10" s="225"/>
      <c r="Z10" s="225"/>
      <c r="AA10" s="226"/>
      <c r="AB10" s="194"/>
      <c r="AC10" s="223"/>
      <c r="AD10" s="29"/>
      <c r="AP10" s="5"/>
      <c r="AQ10" s="5"/>
      <c r="AR10" s="5"/>
      <c r="AS10" s="5"/>
      <c r="AT10" s="5"/>
      <c r="AU10" s="5"/>
      <c r="AV10" s="5"/>
      <c r="AW10" s="5"/>
    </row>
    <row r="11" spans="1:49" ht="22.5" customHeight="1" thickTop="1" thickBot="1" x14ac:dyDescent="0.3">
      <c r="A11" s="517" t="s">
        <v>235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9"/>
      <c r="M11" s="195"/>
      <c r="N11" s="499" t="s">
        <v>10</v>
      </c>
      <c r="O11" s="500"/>
      <c r="P11" s="520" t="s">
        <v>11</v>
      </c>
      <c r="Q11" s="500"/>
      <c r="R11" s="20"/>
      <c r="S11" s="20"/>
      <c r="T11" s="21" t="s">
        <v>12</v>
      </c>
      <c r="U11" s="22" t="s">
        <v>170</v>
      </c>
      <c r="V11" s="23"/>
      <c r="W11" s="23"/>
      <c r="X11" s="23"/>
      <c r="Y11" s="24"/>
      <c r="Z11" s="25"/>
      <c r="AA11" s="26"/>
      <c r="AB11" s="21" t="s">
        <v>14</v>
      </c>
      <c r="AC11" s="27">
        <v>41463</v>
      </c>
      <c r="AD11" s="227"/>
      <c r="AE11" s="28"/>
      <c r="AF11" s="29"/>
      <c r="AP11" s="5"/>
      <c r="AQ11" s="5"/>
      <c r="AR11" s="5"/>
      <c r="AS11" s="5"/>
      <c r="AT11" s="5"/>
      <c r="AU11" s="5"/>
      <c r="AV11" s="5"/>
      <c r="AW11" s="5"/>
    </row>
    <row r="12" spans="1:49" ht="18" customHeight="1" thickTop="1" thickBot="1" x14ac:dyDescent="0.3">
      <c r="A12" s="30"/>
      <c r="B12" s="6"/>
      <c r="C12" s="6"/>
      <c r="D12" s="6"/>
      <c r="E12" s="6"/>
      <c r="F12" s="6"/>
      <c r="G12" s="6"/>
      <c r="H12" s="6"/>
      <c r="I12" s="521" t="s">
        <v>15</v>
      </c>
      <c r="J12" s="522"/>
      <c r="K12" s="522"/>
      <c r="L12" s="523"/>
      <c r="M12" s="7"/>
      <c r="N12" s="31" t="s">
        <v>16</v>
      </c>
      <c r="O12" s="31" t="s">
        <v>17</v>
      </c>
      <c r="P12" s="31" t="s">
        <v>18</v>
      </c>
      <c r="Q12" s="31" t="s">
        <v>19</v>
      </c>
      <c r="R12" s="20"/>
      <c r="S12" s="20"/>
      <c r="T12" s="21" t="s">
        <v>20</v>
      </c>
      <c r="U12" s="524" t="s">
        <v>171</v>
      </c>
      <c r="V12" s="524"/>
      <c r="W12" s="524"/>
      <c r="X12" s="524"/>
      <c r="Y12" s="524"/>
      <c r="Z12" s="524"/>
      <c r="AA12" s="32"/>
      <c r="AB12" s="21" t="s">
        <v>22</v>
      </c>
      <c r="AC12" s="27" t="s">
        <v>23</v>
      </c>
      <c r="AD12" s="28"/>
      <c r="AE12" s="29"/>
      <c r="AO12" s="5"/>
      <c r="AP12" s="5"/>
      <c r="AQ12" s="5"/>
      <c r="AR12" s="5"/>
      <c r="AS12" s="5"/>
      <c r="AT12" s="5"/>
      <c r="AU12" s="5"/>
      <c r="AV12" s="5"/>
    </row>
    <row r="13" spans="1:49" ht="51" customHeight="1" thickTop="1" thickBot="1" x14ac:dyDescent="0.3">
      <c r="A13" s="33" t="s">
        <v>24</v>
      </c>
      <c r="B13" s="197" t="s">
        <v>239</v>
      </c>
      <c r="C13" s="34" t="s">
        <v>27</v>
      </c>
      <c r="D13" s="34" t="s">
        <v>28</v>
      </c>
      <c r="E13" s="34" t="s">
        <v>240</v>
      </c>
      <c r="F13" s="34" t="s">
        <v>30</v>
      </c>
      <c r="G13" s="35" t="s">
        <v>31</v>
      </c>
      <c r="H13" s="35" t="s">
        <v>32</v>
      </c>
      <c r="I13" s="228" t="s">
        <v>240</v>
      </c>
      <c r="J13" s="228" t="s">
        <v>33</v>
      </c>
      <c r="K13" s="228" t="s">
        <v>34</v>
      </c>
      <c r="L13" s="228" t="s">
        <v>35</v>
      </c>
      <c r="M13" s="7"/>
      <c r="N13" s="37">
        <v>5.5</v>
      </c>
      <c r="O13" s="38">
        <v>5361.6983990850003</v>
      </c>
      <c r="P13" s="39" t="s">
        <v>174</v>
      </c>
      <c r="Q13" s="38">
        <v>5492.6995519009106</v>
      </c>
      <c r="R13" s="40"/>
      <c r="S13" s="20"/>
      <c r="T13" s="21" t="s">
        <v>37</v>
      </c>
      <c r="U13" s="525" t="s">
        <v>172</v>
      </c>
      <c r="V13" s="526"/>
      <c r="W13" s="526"/>
      <c r="X13" s="526"/>
      <c r="Y13" s="526"/>
      <c r="Z13" s="527"/>
      <c r="AA13" s="32"/>
      <c r="AB13" s="41" t="s">
        <v>39</v>
      </c>
      <c r="AC13" s="42" t="s">
        <v>40</v>
      </c>
      <c r="AD13" s="229"/>
      <c r="AM13" s="5"/>
      <c r="AN13" s="5"/>
      <c r="AO13" s="5"/>
      <c r="AP13" s="5"/>
      <c r="AQ13" s="5"/>
      <c r="AR13" s="5"/>
      <c r="AS13" s="5"/>
      <c r="AT13" s="5"/>
    </row>
    <row r="14" spans="1:49" ht="16.5" customHeight="1" thickTop="1" thickBot="1" x14ac:dyDescent="0.3">
      <c r="A14" s="492">
        <v>1</v>
      </c>
      <c r="B14" s="591">
        <v>179.9</v>
      </c>
      <c r="C14" s="44" t="s">
        <v>241</v>
      </c>
      <c r="D14" s="44" t="s">
        <v>48</v>
      </c>
      <c r="E14" s="45">
        <v>670.25217798000006</v>
      </c>
      <c r="F14" s="482">
        <f>AVERAGE(E14:E16)</f>
        <v>652.87520456566665</v>
      </c>
      <c r="G14" s="502">
        <f>STDEV(E14:E16)/F14</f>
        <v>9.2249678310050279E-2</v>
      </c>
      <c r="H14" s="592">
        <f>F35/F14</f>
        <v>9.5014739978872473</v>
      </c>
      <c r="I14" s="199">
        <f>$Y$26*((($Y$25-$Y$24)/(E14-$Y$24))-1)^(1/$Y$27)</f>
        <v>161.66452948254855</v>
      </c>
      <c r="J14" s="537">
        <f>AVERAGE(I14:I16)</f>
        <v>171.10697018892441</v>
      </c>
      <c r="K14" s="538">
        <f>STDEV(I14:I16)/J14</f>
        <v>0.1545452949414097</v>
      </c>
      <c r="L14" s="539">
        <f>J14/B14</f>
        <v>0.95112268031642244</v>
      </c>
      <c r="M14" s="7"/>
      <c r="N14" s="37">
        <v>5.5</v>
      </c>
      <c r="O14" s="47">
        <v>5999.2494368400003</v>
      </c>
      <c r="P14" s="39" t="s">
        <v>174</v>
      </c>
      <c r="Q14" s="38">
        <v>5492.6995519009106</v>
      </c>
      <c r="R14" s="20"/>
      <c r="S14" s="20"/>
      <c r="T14" s="48"/>
      <c r="U14" s="528"/>
      <c r="V14" s="529"/>
      <c r="W14" s="529"/>
      <c r="X14" s="529"/>
      <c r="Y14" s="529"/>
      <c r="Z14" s="530"/>
      <c r="AA14" s="49"/>
      <c r="AB14" s="21" t="s">
        <v>43</v>
      </c>
      <c r="AC14" s="50" t="s">
        <v>242</v>
      </c>
      <c r="AD14" s="230"/>
      <c r="AM14" s="5"/>
      <c r="AN14" s="5"/>
      <c r="AO14" s="5"/>
      <c r="AP14" s="5"/>
      <c r="AQ14" s="5"/>
      <c r="AR14" s="5"/>
      <c r="AS14" s="5"/>
      <c r="AT14" s="5"/>
    </row>
    <row r="15" spans="1:49" ht="16.5" customHeight="1" thickTop="1" thickBot="1" x14ac:dyDescent="0.3">
      <c r="A15" s="492"/>
      <c r="B15" s="591"/>
      <c r="C15" s="57" t="s">
        <v>243</v>
      </c>
      <c r="D15" s="57" t="s">
        <v>84</v>
      </c>
      <c r="E15" s="58">
        <v>702.50383092799996</v>
      </c>
      <c r="F15" s="482"/>
      <c r="G15" s="502"/>
      <c r="H15" s="592"/>
      <c r="I15" s="201">
        <f t="shared" ref="I15:I37" si="0">$Y$26*((($Y$25-$Y$24)/(E15-$Y$24))-1)^(1/$Y$27)</f>
        <v>150.68055474114476</v>
      </c>
      <c r="J15" s="483"/>
      <c r="K15" s="485"/>
      <c r="L15" s="487"/>
      <c r="M15" s="7"/>
      <c r="N15" s="37">
        <v>11.1</v>
      </c>
      <c r="O15" s="47">
        <v>4281.80924925</v>
      </c>
      <c r="P15" s="39">
        <v>12.417409593500167</v>
      </c>
      <c r="Q15" s="38">
        <v>4485.7785720655702</v>
      </c>
      <c r="R15" s="20"/>
      <c r="S15" s="20"/>
      <c r="T15" s="55"/>
      <c r="U15" s="528"/>
      <c r="V15" s="529"/>
      <c r="W15" s="529"/>
      <c r="X15" s="529"/>
      <c r="Y15" s="529"/>
      <c r="Z15" s="530"/>
      <c r="AA15" s="56"/>
      <c r="AB15" s="21" t="s">
        <v>46</v>
      </c>
      <c r="AC15" s="50" t="s">
        <v>0</v>
      </c>
      <c r="AD15" s="230"/>
      <c r="AM15" s="5"/>
      <c r="AN15" s="5"/>
      <c r="AO15" s="5"/>
      <c r="AP15" s="5"/>
      <c r="AQ15" s="5"/>
      <c r="AR15" s="5"/>
      <c r="AS15" s="5"/>
      <c r="AT15" s="5"/>
    </row>
    <row r="16" spans="1:49" ht="16.5" customHeight="1" thickTop="1" thickBot="1" x14ac:dyDescent="0.3">
      <c r="A16" s="492"/>
      <c r="B16" s="591"/>
      <c r="C16" s="44" t="s">
        <v>244</v>
      </c>
      <c r="D16" s="44" t="s">
        <v>69</v>
      </c>
      <c r="E16" s="45">
        <v>585.86960478900005</v>
      </c>
      <c r="F16" s="482"/>
      <c r="G16" s="502"/>
      <c r="H16" s="592"/>
      <c r="I16" s="201">
        <f t="shared" si="0"/>
        <v>200.97582634307992</v>
      </c>
      <c r="J16" s="483"/>
      <c r="K16" s="485"/>
      <c r="L16" s="487"/>
      <c r="M16" s="7"/>
      <c r="N16" s="37">
        <v>11.1</v>
      </c>
      <c r="O16" s="47">
        <v>4038.1657130079998</v>
      </c>
      <c r="P16" s="39">
        <v>14.112954567152602</v>
      </c>
      <c r="Q16" s="38">
        <v>4485.7785720655702</v>
      </c>
      <c r="R16" s="20"/>
      <c r="S16" s="20"/>
      <c r="T16" s="55"/>
      <c r="U16" s="528"/>
      <c r="V16" s="529"/>
      <c r="W16" s="529"/>
      <c r="X16" s="529"/>
      <c r="Y16" s="529"/>
      <c r="Z16" s="530"/>
      <c r="AA16" s="32"/>
      <c r="AB16" s="21" t="s">
        <v>49</v>
      </c>
      <c r="AC16" s="59">
        <v>118</v>
      </c>
      <c r="AD16" s="231"/>
      <c r="AM16" s="5"/>
      <c r="AN16" s="5"/>
      <c r="AO16" s="5"/>
      <c r="AP16" s="5"/>
      <c r="AQ16" s="5"/>
      <c r="AR16" s="5"/>
      <c r="AS16" s="5"/>
      <c r="AT16" s="5"/>
    </row>
    <row r="17" spans="1:48" ht="16.5" customHeight="1" thickTop="1" thickBot="1" x14ac:dyDescent="0.3">
      <c r="A17" s="492">
        <v>2</v>
      </c>
      <c r="B17" s="591">
        <v>118.4</v>
      </c>
      <c r="C17" s="57" t="s">
        <v>245</v>
      </c>
      <c r="D17" s="57" t="s">
        <v>95</v>
      </c>
      <c r="E17" s="203">
        <v>517</v>
      </c>
      <c r="F17" s="481">
        <f>AVERAGE(E17:E19)</f>
        <v>566.21215727999993</v>
      </c>
      <c r="G17" s="501">
        <f>STDEV(E17:E19)/F17</f>
        <v>0.12291594124955775</v>
      </c>
      <c r="H17" s="592">
        <f>F35/F17</f>
        <v>10.955746358124189</v>
      </c>
      <c r="I17" s="201">
        <f t="shared" si="0"/>
        <v>253.73864949295441</v>
      </c>
      <c r="J17" s="483">
        <f>AVERAGE(I17:I19)</f>
        <v>219.37056186676432</v>
      </c>
      <c r="K17" s="485">
        <f>STDEV(I17:I19)/J17</f>
        <v>0.22156033708526771</v>
      </c>
      <c r="L17" s="503">
        <f>J17/B17</f>
        <v>1.8527919076584822</v>
      </c>
      <c r="M17" s="7"/>
      <c r="N17" s="37">
        <v>19.600000000000001</v>
      </c>
      <c r="O17" s="47">
        <v>2944.77717536</v>
      </c>
      <c r="P17" s="39">
        <v>24.321050742227325</v>
      </c>
      <c r="Q17" s="38">
        <v>3380.3855351588322</v>
      </c>
      <c r="R17" s="20"/>
      <c r="S17" s="20"/>
      <c r="T17" s="55"/>
      <c r="U17" s="528"/>
      <c r="V17" s="529"/>
      <c r="W17" s="529"/>
      <c r="X17" s="529"/>
      <c r="Y17" s="529"/>
      <c r="Z17" s="530"/>
      <c r="AA17" s="32"/>
      <c r="AB17" s="21" t="s">
        <v>52</v>
      </c>
      <c r="AC17" s="50">
        <v>50</v>
      </c>
      <c r="AD17" s="230"/>
      <c r="AM17" s="5"/>
      <c r="AN17" s="5"/>
      <c r="AO17" s="5"/>
      <c r="AP17" s="5"/>
      <c r="AQ17" s="5"/>
      <c r="AR17" s="5"/>
      <c r="AS17" s="5"/>
      <c r="AT17" s="5"/>
    </row>
    <row r="18" spans="1:48" ht="16.5" customHeight="1" thickTop="1" thickBot="1" x14ac:dyDescent="0.3">
      <c r="A18" s="492"/>
      <c r="B18" s="591"/>
      <c r="C18" s="44" t="s">
        <v>246</v>
      </c>
      <c r="D18" s="44" t="s">
        <v>54</v>
      </c>
      <c r="E18" s="232" t="s">
        <v>247</v>
      </c>
      <c r="F18" s="482"/>
      <c r="G18" s="502"/>
      <c r="H18" s="592"/>
      <c r="I18" s="201"/>
      <c r="J18" s="483"/>
      <c r="K18" s="485"/>
      <c r="L18" s="503"/>
      <c r="M18" s="7"/>
      <c r="N18" s="37">
        <v>19.600000000000001</v>
      </c>
      <c r="O18" s="47">
        <v>3638.78525373</v>
      </c>
      <c r="P18" s="39">
        <v>17.255919184816921</v>
      </c>
      <c r="Q18" s="38">
        <v>3380.3855351588322</v>
      </c>
      <c r="R18" s="20"/>
      <c r="S18" s="20"/>
      <c r="T18" s="55"/>
      <c r="U18" s="528"/>
      <c r="V18" s="529"/>
      <c r="W18" s="529"/>
      <c r="X18" s="529"/>
      <c r="Y18" s="529"/>
      <c r="Z18" s="530"/>
      <c r="AA18" s="32"/>
      <c r="AB18" s="21" t="s">
        <v>55</v>
      </c>
      <c r="AC18" s="42" t="s">
        <v>40</v>
      </c>
      <c r="AD18" s="229"/>
      <c r="AM18" s="5"/>
      <c r="AN18" s="5"/>
      <c r="AO18" s="5"/>
      <c r="AP18" s="5"/>
      <c r="AQ18" s="5"/>
      <c r="AR18" s="5"/>
      <c r="AS18" s="5"/>
      <c r="AT18" s="5"/>
    </row>
    <row r="19" spans="1:48" ht="16.5" customHeight="1" thickTop="1" thickBot="1" x14ac:dyDescent="0.3">
      <c r="A19" s="492"/>
      <c r="B19" s="591"/>
      <c r="C19" s="57" t="s">
        <v>248</v>
      </c>
      <c r="D19" s="57" t="s">
        <v>88</v>
      </c>
      <c r="E19" s="58">
        <v>615.42431455999997</v>
      </c>
      <c r="F19" s="482"/>
      <c r="G19" s="502"/>
      <c r="H19" s="592"/>
      <c r="I19" s="201">
        <f t="shared" si="0"/>
        <v>185.00247424057423</v>
      </c>
      <c r="J19" s="483"/>
      <c r="K19" s="485"/>
      <c r="L19" s="503"/>
      <c r="M19" s="7"/>
      <c r="N19" s="37">
        <v>19.600000000000001</v>
      </c>
      <c r="O19" s="47">
        <v>3799.3255509700002</v>
      </c>
      <c r="P19" s="39">
        <v>15.930677022993647</v>
      </c>
      <c r="Q19" s="38">
        <v>3380.3855351588322</v>
      </c>
      <c r="R19" s="20"/>
      <c r="S19" s="20"/>
      <c r="T19" s="55"/>
      <c r="U19" s="528"/>
      <c r="V19" s="529"/>
      <c r="W19" s="529"/>
      <c r="X19" s="529"/>
      <c r="Y19" s="529"/>
      <c r="Z19" s="530"/>
      <c r="AA19" s="32"/>
      <c r="AB19" s="62"/>
      <c r="AC19" s="63"/>
      <c r="AD19" s="64"/>
      <c r="AM19" s="5"/>
      <c r="AN19" s="5"/>
      <c r="AO19" s="5"/>
      <c r="AP19" s="5"/>
      <c r="AQ19" s="5"/>
      <c r="AR19" s="5"/>
      <c r="AS19" s="5"/>
      <c r="AT19" s="5"/>
    </row>
    <row r="20" spans="1:48" ht="15.75" customHeight="1" thickBot="1" x14ac:dyDescent="0.3">
      <c r="A20" s="492">
        <v>3</v>
      </c>
      <c r="B20" s="591">
        <v>90.2</v>
      </c>
      <c r="C20" s="44" t="s">
        <v>249</v>
      </c>
      <c r="D20" s="44" t="s">
        <v>169</v>
      </c>
      <c r="E20" s="45">
        <v>1014.383578234</v>
      </c>
      <c r="F20" s="481">
        <f>AVERAGE(E20:E22)</f>
        <v>996.06342823133343</v>
      </c>
      <c r="G20" s="501">
        <f>STDEV(E20:E22)/F20</f>
        <v>7.9477662196419344E-2</v>
      </c>
      <c r="H20" s="592">
        <f>F35/F20</f>
        <v>6.2277929338906546</v>
      </c>
      <c r="I20" s="201">
        <f t="shared" si="0"/>
        <v>92.260245797323947</v>
      </c>
      <c r="J20" s="483">
        <f>AVERAGE(I20:I22)</f>
        <v>95.033245174769661</v>
      </c>
      <c r="K20" s="485">
        <f>STDEV(I20:I22)/J20</f>
        <v>0.10292489707470309</v>
      </c>
      <c r="L20" s="487">
        <f>J20/B20</f>
        <v>1.0535836493876902</v>
      </c>
      <c r="M20" s="7"/>
      <c r="N20" s="37">
        <v>33.700000000000003</v>
      </c>
      <c r="O20" s="47">
        <v>1869.40036119</v>
      </c>
      <c r="P20" s="39">
        <v>44.285922595464321</v>
      </c>
      <c r="Q20" s="38">
        <v>2324.5574870582986</v>
      </c>
      <c r="R20" s="20"/>
      <c r="S20" s="20"/>
      <c r="T20" s="55"/>
      <c r="U20" s="528"/>
      <c r="V20" s="529"/>
      <c r="W20" s="529"/>
      <c r="X20" s="529"/>
      <c r="Y20" s="529"/>
      <c r="Z20" s="530"/>
      <c r="AA20" s="32"/>
      <c r="AB20" s="41" t="s">
        <v>61</v>
      </c>
      <c r="AC20" s="65">
        <v>11.1</v>
      </c>
      <c r="AD20" s="233"/>
      <c r="AM20" s="5"/>
      <c r="AN20" s="5"/>
      <c r="AO20" s="5"/>
      <c r="AP20" s="5"/>
      <c r="AQ20" s="5"/>
      <c r="AR20" s="5"/>
      <c r="AS20" s="5"/>
      <c r="AT20" s="5"/>
    </row>
    <row r="21" spans="1:48" ht="16.5" customHeight="1" thickTop="1" thickBot="1" x14ac:dyDescent="0.3">
      <c r="A21" s="492"/>
      <c r="B21" s="591"/>
      <c r="C21" s="57" t="s">
        <v>250</v>
      </c>
      <c r="D21" s="57" t="s">
        <v>66</v>
      </c>
      <c r="E21" s="58">
        <v>1064.4619986360001</v>
      </c>
      <c r="F21" s="482"/>
      <c r="G21" s="502"/>
      <c r="H21" s="592"/>
      <c r="I21" s="201">
        <f t="shared" si="0"/>
        <v>86.937844695744246</v>
      </c>
      <c r="J21" s="483"/>
      <c r="K21" s="485"/>
      <c r="L21" s="487"/>
      <c r="M21" s="7"/>
      <c r="N21" s="37">
        <v>33.700000000000003</v>
      </c>
      <c r="O21" s="47">
        <v>2320.4095804640001</v>
      </c>
      <c r="P21" s="39">
        <v>33.778278420583369</v>
      </c>
      <c r="Q21" s="38">
        <v>2324.5574870582986</v>
      </c>
      <c r="R21" s="20"/>
      <c r="S21" s="20"/>
      <c r="T21" s="55"/>
      <c r="U21" s="531"/>
      <c r="V21" s="532"/>
      <c r="W21" s="532"/>
      <c r="X21" s="532"/>
      <c r="Y21" s="532"/>
      <c r="Z21" s="533"/>
      <c r="AA21" s="67"/>
      <c r="AB21" s="21" t="s">
        <v>64</v>
      </c>
      <c r="AC21" s="50">
        <v>179.9</v>
      </c>
      <c r="AD21" s="230"/>
      <c r="AM21" s="5"/>
      <c r="AN21" s="5"/>
      <c r="AO21" s="5"/>
      <c r="AP21" s="5"/>
      <c r="AQ21" s="5"/>
      <c r="AR21" s="5"/>
      <c r="AS21" s="5"/>
      <c r="AT21" s="5"/>
    </row>
    <row r="22" spans="1:48" ht="16.5" customHeight="1" thickTop="1" thickBot="1" x14ac:dyDescent="0.3">
      <c r="A22" s="492"/>
      <c r="B22" s="591"/>
      <c r="C22" s="44" t="s">
        <v>251</v>
      </c>
      <c r="D22" s="44" t="s">
        <v>108</v>
      </c>
      <c r="E22" s="45">
        <v>909.34470782400001</v>
      </c>
      <c r="F22" s="482"/>
      <c r="G22" s="502"/>
      <c r="H22" s="592"/>
      <c r="I22" s="201">
        <f t="shared" si="0"/>
        <v>105.90164503124076</v>
      </c>
      <c r="J22" s="483"/>
      <c r="K22" s="485"/>
      <c r="L22" s="487"/>
      <c r="M22" s="7"/>
      <c r="N22" s="37">
        <v>33.700000000000003</v>
      </c>
      <c r="O22" s="47">
        <v>2743.9776155879999</v>
      </c>
      <c r="P22" s="39">
        <v>26.933273037083971</v>
      </c>
      <c r="Q22" s="38">
        <v>2324.5574870582986</v>
      </c>
      <c r="R22" s="20"/>
      <c r="S22" s="20"/>
      <c r="T22" s="20"/>
      <c r="U22" s="20"/>
      <c r="V22" s="20"/>
      <c r="W22" s="20"/>
      <c r="X22" s="20"/>
      <c r="Y22" s="20"/>
      <c r="Z22" s="20"/>
      <c r="AA22" s="55"/>
      <c r="AB22" s="21" t="s">
        <v>67</v>
      </c>
      <c r="AC22" s="50">
        <v>11.1</v>
      </c>
      <c r="AD22" s="230"/>
      <c r="AM22" s="5"/>
      <c r="AN22" s="5"/>
      <c r="AO22" s="5"/>
      <c r="AP22" s="5"/>
      <c r="AQ22" s="5"/>
      <c r="AR22" s="5"/>
      <c r="AS22" s="5"/>
      <c r="AT22" s="5"/>
    </row>
    <row r="23" spans="1:48" ht="16.5" customHeight="1" thickTop="1" thickBot="1" x14ac:dyDescent="0.3">
      <c r="A23" s="492">
        <v>4</v>
      </c>
      <c r="B23" s="591">
        <v>61.9</v>
      </c>
      <c r="C23" s="57" t="s">
        <v>252</v>
      </c>
      <c r="D23" s="57" t="s">
        <v>100</v>
      </c>
      <c r="E23" s="58">
        <v>1461.6656501160001</v>
      </c>
      <c r="F23" s="481">
        <f>AVERAGE(E23:E25)</f>
        <v>1498.3969215816667</v>
      </c>
      <c r="G23" s="501">
        <f>STDEV(E23:E25)/F23</f>
        <v>0.18278136856809879</v>
      </c>
      <c r="H23" s="592">
        <f>F35/F23</f>
        <v>4.139942288120821</v>
      </c>
      <c r="I23" s="201">
        <f t="shared" si="0"/>
        <v>59.455549714069875</v>
      </c>
      <c r="J23" s="483">
        <f>AVERAGE(I23:I25)</f>
        <v>59.378800159849902</v>
      </c>
      <c r="K23" s="485">
        <f>STDEV(I23:I25)/J23</f>
        <v>0.21258853226918784</v>
      </c>
      <c r="L23" s="487">
        <f>J23/B23</f>
        <v>0.95926979256623435</v>
      </c>
      <c r="M23" s="7"/>
      <c r="N23" s="37">
        <v>61.9</v>
      </c>
      <c r="O23" s="47">
        <v>1461.6656501160001</v>
      </c>
      <c r="P23" s="39">
        <v>59.455549714069882</v>
      </c>
      <c r="Q23" s="38">
        <v>1412.8425286837023</v>
      </c>
      <c r="R23" s="20"/>
      <c r="S23" s="68"/>
      <c r="T23" s="21" t="s">
        <v>70</v>
      </c>
      <c r="U23" s="69">
        <v>11.1</v>
      </c>
      <c r="V23" s="59" t="s">
        <v>0</v>
      </c>
      <c r="W23" s="70"/>
      <c r="X23" s="499" t="s">
        <v>71</v>
      </c>
      <c r="Y23" s="516"/>
      <c r="Z23" s="71" t="s">
        <v>72</v>
      </c>
      <c r="AA23" s="55"/>
      <c r="AB23" s="21" t="s">
        <v>73</v>
      </c>
      <c r="AC23" s="72">
        <v>179.9</v>
      </c>
      <c r="AD23" s="234"/>
      <c r="AM23" s="5"/>
      <c r="AN23" s="5"/>
      <c r="AO23" s="5"/>
      <c r="AP23" s="5"/>
      <c r="AQ23" s="5"/>
      <c r="AR23" s="5"/>
      <c r="AS23" s="5"/>
      <c r="AT23" s="5"/>
    </row>
    <row r="24" spans="1:48" ht="16.5" customHeight="1" thickTop="1" thickBot="1" x14ac:dyDescent="0.3">
      <c r="A24" s="492"/>
      <c r="B24" s="591"/>
      <c r="C24" s="44" t="s">
        <v>253</v>
      </c>
      <c r="D24" s="44" t="s">
        <v>103</v>
      </c>
      <c r="E24" s="45">
        <v>1788.787995124</v>
      </c>
      <c r="F24" s="482"/>
      <c r="G24" s="502"/>
      <c r="H24" s="592"/>
      <c r="I24" s="201">
        <f t="shared" si="0"/>
        <v>46.717348399464065</v>
      </c>
      <c r="J24" s="483"/>
      <c r="K24" s="485"/>
      <c r="L24" s="487"/>
      <c r="M24" s="7"/>
      <c r="N24" s="37">
        <v>61.9</v>
      </c>
      <c r="O24" s="47">
        <v>1788.787995124</v>
      </c>
      <c r="P24" s="39">
        <v>46.717348399464065</v>
      </c>
      <c r="Q24" s="38">
        <v>1412.8425286837023</v>
      </c>
      <c r="R24" s="20"/>
      <c r="S24" s="74"/>
      <c r="T24" s="21" t="s">
        <v>76</v>
      </c>
      <c r="U24" s="69">
        <v>179.9</v>
      </c>
      <c r="V24" s="59" t="s">
        <v>0</v>
      </c>
      <c r="W24" s="70"/>
      <c r="X24" s="69" t="s">
        <v>77</v>
      </c>
      <c r="Y24" s="75">
        <v>317.82501488479977</v>
      </c>
      <c r="Z24" s="75">
        <v>1118.5163012114042</v>
      </c>
      <c r="AA24" s="55"/>
      <c r="AB24" s="76"/>
      <c r="AC24" s="76"/>
      <c r="AD24" s="77"/>
      <c r="AM24" s="5"/>
      <c r="AN24" s="5"/>
      <c r="AO24" s="5"/>
      <c r="AP24" s="5"/>
      <c r="AQ24" s="5"/>
      <c r="AR24" s="5"/>
      <c r="AS24" s="5"/>
      <c r="AT24" s="5"/>
    </row>
    <row r="25" spans="1:48" ht="16.5" customHeight="1" thickTop="1" thickBot="1" x14ac:dyDescent="0.3">
      <c r="A25" s="492"/>
      <c r="B25" s="591"/>
      <c r="C25" s="57" t="s">
        <v>254</v>
      </c>
      <c r="D25" s="57" t="s">
        <v>63</v>
      </c>
      <c r="E25" s="58">
        <v>1244.737119505</v>
      </c>
      <c r="F25" s="482"/>
      <c r="G25" s="502"/>
      <c r="H25" s="592"/>
      <c r="I25" s="201">
        <f t="shared" si="0"/>
        <v>71.963502366015788</v>
      </c>
      <c r="J25" s="483"/>
      <c r="K25" s="485"/>
      <c r="L25" s="487"/>
      <c r="M25" s="7"/>
      <c r="N25" s="37">
        <v>61.9</v>
      </c>
      <c r="O25" s="47">
        <v>1244.737119505</v>
      </c>
      <c r="P25" s="39">
        <v>71.963502366015803</v>
      </c>
      <c r="Q25" s="38">
        <v>1412.8425286837023</v>
      </c>
      <c r="R25" s="20"/>
      <c r="S25" s="74"/>
      <c r="T25" s="21" t="s">
        <v>61</v>
      </c>
      <c r="U25" s="69">
        <v>11.1</v>
      </c>
      <c r="V25" s="59" t="s">
        <v>0</v>
      </c>
      <c r="W25" s="70"/>
      <c r="X25" s="69" t="s">
        <v>80</v>
      </c>
      <c r="Y25" s="75">
        <v>6460.3416950570536</v>
      </c>
      <c r="Z25" s="75">
        <v>202.32219676404696</v>
      </c>
      <c r="AA25" s="55"/>
      <c r="AB25" s="31" t="s">
        <v>81</v>
      </c>
      <c r="AC25" s="50" t="s">
        <v>82</v>
      </c>
      <c r="AD25" s="230"/>
      <c r="AM25" s="5"/>
      <c r="AN25" s="5"/>
      <c r="AO25" s="5"/>
      <c r="AP25" s="5"/>
      <c r="AQ25" s="5"/>
      <c r="AR25" s="5"/>
      <c r="AS25" s="5"/>
      <c r="AT25" s="5"/>
    </row>
    <row r="26" spans="1:48" ht="16.5" customHeight="1" thickTop="1" thickBot="1" x14ac:dyDescent="0.3">
      <c r="A26" s="492">
        <v>5</v>
      </c>
      <c r="B26" s="591">
        <v>33.700000000000003</v>
      </c>
      <c r="C26" s="44" t="s">
        <v>255</v>
      </c>
      <c r="D26" s="44" t="s">
        <v>75</v>
      </c>
      <c r="E26" s="45">
        <v>1869.40036119</v>
      </c>
      <c r="F26" s="481">
        <f>AVERAGE(E26:E28)</f>
        <v>2311.2625190806666</v>
      </c>
      <c r="G26" s="501">
        <f>STDEV(E26:E28)/F26</f>
        <v>0.18923007162722238</v>
      </c>
      <c r="H26" s="593">
        <f>F35/F26</f>
        <v>2.6839343124524988</v>
      </c>
      <c r="I26" s="201">
        <f t="shared" si="0"/>
        <v>44.285922595464321</v>
      </c>
      <c r="J26" s="483">
        <f>AVERAGE(I26:I28)</f>
        <v>34.999158017710556</v>
      </c>
      <c r="K26" s="485">
        <f>STDEV(I26:I28)/J26</f>
        <v>0.24973487613117332</v>
      </c>
      <c r="L26" s="487">
        <f>J26/B26</f>
        <v>1.0385506830181173</v>
      </c>
      <c r="M26" s="7"/>
      <c r="N26" s="37">
        <v>90.2</v>
      </c>
      <c r="O26" s="47">
        <v>1014.383578234</v>
      </c>
      <c r="P26" s="39">
        <v>92.260245797323961</v>
      </c>
      <c r="Q26" s="38">
        <v>1033.0625269543186</v>
      </c>
      <c r="R26" s="20"/>
      <c r="S26" s="74"/>
      <c r="T26" s="21" t="s">
        <v>64</v>
      </c>
      <c r="U26" s="69">
        <v>179.9</v>
      </c>
      <c r="V26" s="59" t="s">
        <v>0</v>
      </c>
      <c r="W26" s="70"/>
      <c r="X26" s="69" t="s">
        <v>86</v>
      </c>
      <c r="Y26" s="75">
        <v>19.516323902829047</v>
      </c>
      <c r="Z26" s="75">
        <v>5.7467598181034383</v>
      </c>
      <c r="AA26" s="55"/>
      <c r="AB26" s="79"/>
      <c r="AC26" s="76"/>
      <c r="AD26" s="77"/>
      <c r="AM26" s="5"/>
      <c r="AN26" s="5"/>
      <c r="AO26" s="5"/>
      <c r="AP26" s="5"/>
      <c r="AQ26" s="5"/>
      <c r="AR26" s="5"/>
      <c r="AS26" s="5"/>
      <c r="AT26" s="5"/>
    </row>
    <row r="27" spans="1:48" ht="16.5" thickTop="1" thickBot="1" x14ac:dyDescent="0.3">
      <c r="A27" s="492"/>
      <c r="B27" s="591"/>
      <c r="C27" s="57" t="s">
        <v>256</v>
      </c>
      <c r="D27" s="57" t="s">
        <v>79</v>
      </c>
      <c r="E27" s="58">
        <v>2320.4095804640001</v>
      </c>
      <c r="F27" s="482"/>
      <c r="G27" s="502"/>
      <c r="H27" s="593"/>
      <c r="I27" s="201">
        <f t="shared" si="0"/>
        <v>33.778278420583369</v>
      </c>
      <c r="J27" s="483"/>
      <c r="K27" s="485"/>
      <c r="L27" s="487"/>
      <c r="M27" s="80"/>
      <c r="N27" s="37">
        <v>90.2</v>
      </c>
      <c r="O27" s="47">
        <v>1064.4619986360001</v>
      </c>
      <c r="P27" s="39">
        <v>86.937844695744232</v>
      </c>
      <c r="Q27" s="38">
        <v>1033.0625269543186</v>
      </c>
      <c r="R27" s="20"/>
      <c r="S27" s="81"/>
      <c r="T27" s="21" t="s">
        <v>89</v>
      </c>
      <c r="U27" s="69" t="s">
        <v>90</v>
      </c>
      <c r="V27" s="59" t="s">
        <v>0</v>
      </c>
      <c r="W27" s="70"/>
      <c r="X27" s="69" t="s">
        <v>91</v>
      </c>
      <c r="Y27" s="75">
        <v>1.3238877822759323</v>
      </c>
      <c r="Z27" s="75">
        <v>0.30515745095645469</v>
      </c>
      <c r="AA27" s="55"/>
      <c r="AB27" s="504" t="s">
        <v>92</v>
      </c>
      <c r="AC27" s="506" t="s">
        <v>93</v>
      </c>
      <c r="AD27" s="235"/>
      <c r="AM27" s="5"/>
      <c r="AN27" s="5"/>
      <c r="AO27" s="5"/>
      <c r="AP27" s="5"/>
      <c r="AQ27" s="5"/>
      <c r="AR27" s="5"/>
      <c r="AS27" s="5"/>
      <c r="AT27" s="5"/>
    </row>
    <row r="28" spans="1:48" ht="16.5" thickTop="1" thickBot="1" x14ac:dyDescent="0.3">
      <c r="A28" s="492"/>
      <c r="B28" s="591"/>
      <c r="C28" s="44" t="s">
        <v>257</v>
      </c>
      <c r="D28" s="44" t="s">
        <v>60</v>
      </c>
      <c r="E28" s="45">
        <v>2743.9776155879999</v>
      </c>
      <c r="F28" s="482"/>
      <c r="G28" s="502"/>
      <c r="H28" s="593"/>
      <c r="I28" s="201">
        <f t="shared" si="0"/>
        <v>26.933273037083971</v>
      </c>
      <c r="J28" s="483"/>
      <c r="K28" s="485"/>
      <c r="L28" s="487"/>
      <c r="M28" s="83"/>
      <c r="N28" s="37">
        <v>90.2</v>
      </c>
      <c r="O28" s="47">
        <v>909.34470782400001</v>
      </c>
      <c r="P28" s="39">
        <v>105.90164503124079</v>
      </c>
      <c r="Q28" s="38">
        <v>1033.0625269543186</v>
      </c>
      <c r="R28" s="20"/>
      <c r="S28" s="84"/>
      <c r="T28" s="85" t="s">
        <v>96</v>
      </c>
      <c r="U28" s="86">
        <v>119.50614486780528</v>
      </c>
      <c r="V28" s="59" t="s">
        <v>97</v>
      </c>
      <c r="W28" s="70"/>
      <c r="X28" s="69" t="s">
        <v>98</v>
      </c>
      <c r="Y28" s="75" t="e">
        <v>#N/A</v>
      </c>
      <c r="Z28" s="75" t="e">
        <v>#N/A</v>
      </c>
      <c r="AA28" s="55"/>
      <c r="AB28" s="505"/>
      <c r="AC28" s="507"/>
      <c r="AD28" s="236"/>
      <c r="AM28" s="5"/>
      <c r="AN28" s="5"/>
      <c r="AO28" s="5"/>
      <c r="AP28" s="5"/>
      <c r="AQ28" s="5"/>
      <c r="AR28" s="5"/>
      <c r="AS28" s="5"/>
      <c r="AT28" s="5"/>
    </row>
    <row r="29" spans="1:48" ht="16.5" thickTop="1" thickBot="1" x14ac:dyDescent="0.3">
      <c r="A29" s="492">
        <v>6</v>
      </c>
      <c r="B29" s="591">
        <v>19.600000000000001</v>
      </c>
      <c r="C29" s="57" t="s">
        <v>258</v>
      </c>
      <c r="D29" s="57" t="s">
        <v>259</v>
      </c>
      <c r="E29" s="58">
        <v>2944.77717536</v>
      </c>
      <c r="F29" s="481">
        <f>AVERAGE(E29:E31)</f>
        <v>3460.9626600200004</v>
      </c>
      <c r="G29" s="501">
        <f>STDEV(E29:E31)/F29</f>
        <v>0.13122919861206783</v>
      </c>
      <c r="H29" s="593">
        <f>F35/F29</f>
        <v>1.7923558817043557</v>
      </c>
      <c r="I29" s="201">
        <f t="shared" si="0"/>
        <v>24.321050742227325</v>
      </c>
      <c r="J29" s="483">
        <f>AVERAGE(I29:I31)</f>
        <v>19.169215650012632</v>
      </c>
      <c r="K29" s="485">
        <f>STDEV(I29:I31)/J29</f>
        <v>0.23530209182214992</v>
      </c>
      <c r="L29" s="487">
        <f>J29/B29</f>
        <v>0.9780212066332975</v>
      </c>
      <c r="M29" s="80"/>
      <c r="N29" s="37">
        <v>118.4</v>
      </c>
      <c r="O29" s="47">
        <v>903</v>
      </c>
      <c r="P29" s="39">
        <v>106.85998161398086</v>
      </c>
      <c r="Q29" s="38">
        <v>834.96573417475929</v>
      </c>
      <c r="R29" s="20"/>
      <c r="S29" s="88"/>
      <c r="T29" s="85" t="s">
        <v>101</v>
      </c>
      <c r="U29" s="89">
        <v>9.0381823741005416</v>
      </c>
      <c r="V29" s="59" t="s">
        <v>97</v>
      </c>
      <c r="W29" s="20"/>
      <c r="X29" s="20"/>
      <c r="Y29" s="20"/>
      <c r="Z29" s="20"/>
      <c r="AA29" s="55"/>
      <c r="AB29" s="90"/>
      <c r="AC29" s="90"/>
      <c r="AD29" s="91"/>
      <c r="AM29" s="5"/>
      <c r="AN29" s="5"/>
      <c r="AO29" s="5"/>
      <c r="AP29" s="5"/>
      <c r="AQ29" s="5"/>
      <c r="AR29" s="5"/>
      <c r="AS29" s="5"/>
      <c r="AT29" s="5"/>
    </row>
    <row r="30" spans="1:48" ht="16.5" thickTop="1" thickBot="1" x14ac:dyDescent="0.3">
      <c r="A30" s="492"/>
      <c r="B30" s="591"/>
      <c r="C30" s="44" t="s">
        <v>260</v>
      </c>
      <c r="D30" s="44" t="s">
        <v>166</v>
      </c>
      <c r="E30" s="45">
        <v>3638.78525373</v>
      </c>
      <c r="F30" s="482"/>
      <c r="G30" s="502"/>
      <c r="H30" s="593"/>
      <c r="I30" s="201">
        <f t="shared" si="0"/>
        <v>17.255919184816921</v>
      </c>
      <c r="J30" s="483"/>
      <c r="K30" s="485"/>
      <c r="L30" s="487"/>
      <c r="M30" s="83"/>
      <c r="N30" s="37">
        <v>118.4</v>
      </c>
      <c r="O30" s="47">
        <v>615.42431455999997</v>
      </c>
      <c r="P30" s="39">
        <v>185.00247424057423</v>
      </c>
      <c r="Q30" s="38">
        <v>834.96573417475929</v>
      </c>
      <c r="R30" s="20"/>
      <c r="S30" s="74"/>
      <c r="T30" s="21" t="s">
        <v>104</v>
      </c>
      <c r="U30" s="86">
        <v>11.177799048064937</v>
      </c>
      <c r="V30" s="59" t="s">
        <v>97</v>
      </c>
      <c r="W30" s="20"/>
      <c r="X30" s="92">
        <v>0</v>
      </c>
      <c r="Y30" s="20"/>
      <c r="Z30" s="20"/>
      <c r="AA30" s="55"/>
      <c r="AB30" s="508" t="s">
        <v>105</v>
      </c>
      <c r="AC30" s="511" t="s">
        <v>106</v>
      </c>
      <c r="AD30" s="237"/>
      <c r="AM30" s="5"/>
      <c r="AN30" s="5"/>
      <c r="AO30" s="5"/>
      <c r="AP30" s="5"/>
      <c r="AQ30" s="5"/>
      <c r="AR30" s="5"/>
      <c r="AS30" s="5"/>
      <c r="AT30" s="5"/>
    </row>
    <row r="31" spans="1:48" ht="16.5" thickTop="1" thickBot="1" x14ac:dyDescent="0.3">
      <c r="A31" s="492"/>
      <c r="B31" s="591"/>
      <c r="C31" s="57" t="s">
        <v>261</v>
      </c>
      <c r="D31" s="57" t="s">
        <v>262</v>
      </c>
      <c r="E31" s="58">
        <v>3799.3255509700002</v>
      </c>
      <c r="F31" s="482"/>
      <c r="G31" s="502"/>
      <c r="H31" s="593"/>
      <c r="I31" s="201">
        <f t="shared" si="0"/>
        <v>15.930677022993647</v>
      </c>
      <c r="J31" s="483"/>
      <c r="K31" s="485"/>
      <c r="L31" s="487"/>
      <c r="M31" s="80"/>
      <c r="N31" s="37">
        <v>179.9</v>
      </c>
      <c r="O31" s="47">
        <v>670.25217798000006</v>
      </c>
      <c r="P31" s="39">
        <v>161.66452948254852</v>
      </c>
      <c r="Q31" s="38">
        <v>626.08658005486745</v>
      </c>
      <c r="R31" s="20"/>
      <c r="S31" s="74"/>
      <c r="T31" s="21" t="s">
        <v>109</v>
      </c>
      <c r="U31" s="94">
        <v>16.717838619204521</v>
      </c>
      <c r="V31" s="59" t="s">
        <v>97</v>
      </c>
      <c r="W31" s="20"/>
      <c r="X31" s="20"/>
      <c r="Y31" s="20"/>
      <c r="Z31" s="20"/>
      <c r="AA31" s="55"/>
      <c r="AB31" s="509"/>
      <c r="AC31" s="512"/>
      <c r="AD31" s="238"/>
      <c r="AM31" s="5"/>
      <c r="AN31" s="5"/>
      <c r="AO31" s="5"/>
      <c r="AP31" s="5"/>
      <c r="AQ31" s="5"/>
      <c r="AR31" s="5"/>
      <c r="AS31" s="5"/>
      <c r="AT31" s="5"/>
    </row>
    <row r="32" spans="1:48" ht="16.5" thickTop="1" thickBot="1" x14ac:dyDescent="0.3">
      <c r="A32" s="492">
        <v>7</v>
      </c>
      <c r="B32" s="591">
        <v>11.1</v>
      </c>
      <c r="C32" s="44" t="s">
        <v>263</v>
      </c>
      <c r="D32" s="44" t="s">
        <v>224</v>
      </c>
      <c r="E32" s="45">
        <v>4281.80924925</v>
      </c>
      <c r="F32" s="481">
        <f>AVERAGE(E32:E34)</f>
        <v>4485.1082778609998</v>
      </c>
      <c r="G32" s="501">
        <f>STDEV(E32:E34)/F32</f>
        <v>0.1284588857193032</v>
      </c>
      <c r="H32" s="593">
        <f>F35/F32</f>
        <v>1.3830829482235854</v>
      </c>
      <c r="I32" s="201">
        <f t="shared" si="0"/>
        <v>12.417409593500167</v>
      </c>
      <c r="J32" s="483">
        <f>AVERAGE(I32:I34)</f>
        <v>13.265182080326385</v>
      </c>
      <c r="K32" s="485">
        <f>STDEV(I32:I34)/J32</f>
        <v>9.038182374100541E-2</v>
      </c>
      <c r="L32" s="487">
        <f>J32/B32</f>
        <v>1.1950614486780526</v>
      </c>
      <c r="N32" s="37">
        <v>179.9</v>
      </c>
      <c r="O32" s="47">
        <v>702.50383092799996</v>
      </c>
      <c r="P32" s="39">
        <v>150.68055474114479</v>
      </c>
      <c r="Q32" s="38">
        <v>626.08658005486745</v>
      </c>
      <c r="R32" s="20"/>
      <c r="S32" s="74"/>
      <c r="T32" s="21" t="s">
        <v>112</v>
      </c>
      <c r="U32" s="96">
        <v>19.983333333333334</v>
      </c>
      <c r="V32" s="59" t="s">
        <v>97</v>
      </c>
      <c r="W32" s="20"/>
      <c r="X32" s="20"/>
      <c r="Y32" s="20"/>
      <c r="Z32" s="20"/>
      <c r="AA32" s="55"/>
      <c r="AB32" s="510"/>
      <c r="AC32" s="513"/>
      <c r="AD32" s="239"/>
      <c r="AO32" s="5"/>
      <c r="AP32" s="5"/>
      <c r="AQ32" s="5"/>
      <c r="AR32" s="5"/>
      <c r="AS32" s="5"/>
      <c r="AT32" s="5"/>
      <c r="AU32" s="5"/>
      <c r="AV32" s="5"/>
    </row>
    <row r="33" spans="1:49" ht="16.5" thickTop="1" thickBot="1" x14ac:dyDescent="0.3">
      <c r="A33" s="492"/>
      <c r="B33" s="591"/>
      <c r="C33" s="57" t="s">
        <v>264</v>
      </c>
      <c r="D33" s="57" t="s">
        <v>223</v>
      </c>
      <c r="E33" s="58">
        <v>4038.1657130079998</v>
      </c>
      <c r="F33" s="482"/>
      <c r="G33" s="502"/>
      <c r="H33" s="593"/>
      <c r="I33" s="201">
        <f t="shared" si="0"/>
        <v>14.112954567152602</v>
      </c>
      <c r="J33" s="483"/>
      <c r="K33" s="485"/>
      <c r="L33" s="487"/>
      <c r="M33" s="99"/>
      <c r="N33" s="37">
        <v>179.9</v>
      </c>
      <c r="O33" s="47">
        <v>585.86960478900005</v>
      </c>
      <c r="P33" s="39">
        <v>200.97582634307992</v>
      </c>
      <c r="Q33" s="38">
        <v>626.08658005486745</v>
      </c>
      <c r="R33" s="20"/>
      <c r="S33" s="74"/>
      <c r="T33" s="55"/>
      <c r="U33" s="20"/>
      <c r="V33" s="20"/>
      <c r="W33" s="20"/>
      <c r="X33" s="20"/>
      <c r="Y33" s="76"/>
      <c r="Z33" s="204"/>
      <c r="AA33" s="204"/>
      <c r="AB33" s="204"/>
      <c r="AC33" s="204"/>
      <c r="AD33" s="208"/>
      <c r="AO33" s="5"/>
      <c r="AP33" s="5"/>
      <c r="AQ33" s="5"/>
      <c r="AR33" s="5"/>
      <c r="AS33" s="5"/>
      <c r="AT33" s="5"/>
      <c r="AU33" s="5"/>
      <c r="AV33" s="5"/>
    </row>
    <row r="34" spans="1:49" ht="16.5" thickTop="1" thickBot="1" x14ac:dyDescent="0.3">
      <c r="A34" s="492"/>
      <c r="B34" s="591"/>
      <c r="C34" s="44" t="s">
        <v>265</v>
      </c>
      <c r="D34" s="44" t="s">
        <v>222</v>
      </c>
      <c r="E34" s="45">
        <v>5135.3498713250001</v>
      </c>
      <c r="F34" s="482"/>
      <c r="G34" s="502"/>
      <c r="H34" s="593"/>
      <c r="I34" s="201"/>
      <c r="J34" s="483"/>
      <c r="K34" s="485"/>
      <c r="L34" s="487"/>
      <c r="M34" s="102"/>
      <c r="N34" s="37"/>
      <c r="O34" s="47"/>
      <c r="P34" s="39" t="s">
        <v>119</v>
      </c>
      <c r="Q34" s="38" t="s">
        <v>119</v>
      </c>
      <c r="R34" s="20"/>
      <c r="S34" s="74"/>
      <c r="T34" s="21" t="s">
        <v>118</v>
      </c>
      <c r="U34" s="86">
        <v>576.20540960968788</v>
      </c>
      <c r="V34" s="59" t="s">
        <v>17</v>
      </c>
      <c r="W34" s="103"/>
      <c r="X34" s="20"/>
      <c r="Y34" s="76"/>
      <c r="Z34" s="104" t="s">
        <v>119</v>
      </c>
      <c r="AA34" s="204"/>
      <c r="AB34" s="105" t="s">
        <v>120</v>
      </c>
      <c r="AC34" s="106">
        <v>1</v>
      </c>
      <c r="AD34" s="240"/>
      <c r="AO34" s="5"/>
      <c r="AP34" s="5"/>
      <c r="AQ34" s="5"/>
      <c r="AR34" s="5"/>
      <c r="AS34" s="5"/>
      <c r="AT34" s="5"/>
      <c r="AU34" s="5"/>
      <c r="AV34" s="5"/>
    </row>
    <row r="35" spans="1:49" ht="16.5" thickTop="1" thickBot="1" x14ac:dyDescent="0.3">
      <c r="A35" s="492">
        <v>8</v>
      </c>
      <c r="B35" s="591">
        <v>5.5</v>
      </c>
      <c r="C35" s="57" t="s">
        <v>266</v>
      </c>
      <c r="D35" s="57" t="s">
        <v>267</v>
      </c>
      <c r="E35" s="58">
        <v>7248.8825042130002</v>
      </c>
      <c r="F35" s="481">
        <f>AVERAGE(E35:E37)</f>
        <v>6203.2767800459997</v>
      </c>
      <c r="G35" s="501">
        <f>STDEV(E35:E37)/F35</f>
        <v>0.15475577083325204</v>
      </c>
      <c r="H35" s="592">
        <f>F35/F35</f>
        <v>1</v>
      </c>
      <c r="I35" s="201"/>
      <c r="J35" s="483">
        <f>AVERAGE(I35:I37)</f>
        <v>4.549959121130466</v>
      </c>
      <c r="K35" s="485">
        <f>STDEV(I35:I37)/J35</f>
        <v>0.50415935241335308</v>
      </c>
      <c r="L35" s="487">
        <f>J35/B35</f>
        <v>0.82726529475099386</v>
      </c>
      <c r="M35" s="108"/>
      <c r="N35" s="37"/>
      <c r="O35" s="47"/>
      <c r="P35" s="39" t="s">
        <v>119</v>
      </c>
      <c r="Q35" s="38" t="s">
        <v>119</v>
      </c>
      <c r="R35" s="20"/>
      <c r="S35" s="74"/>
      <c r="T35" s="21" t="s">
        <v>123</v>
      </c>
      <c r="U35" s="86">
        <v>4859.1788344746419</v>
      </c>
      <c r="V35" s="59" t="s">
        <v>17</v>
      </c>
      <c r="W35" s="20"/>
      <c r="X35" s="109"/>
      <c r="Y35" s="110"/>
      <c r="Z35" s="204" t="s">
        <v>119</v>
      </c>
      <c r="AA35" s="204"/>
      <c r="AB35" s="105" t="s">
        <v>124</v>
      </c>
      <c r="AC35" s="106">
        <v>1</v>
      </c>
      <c r="AD35" s="240"/>
      <c r="AO35" s="5"/>
      <c r="AP35" s="5"/>
      <c r="AQ35" s="5"/>
      <c r="AR35" s="5"/>
      <c r="AS35" s="5"/>
      <c r="AT35" s="5"/>
      <c r="AU35" s="5"/>
      <c r="AV35" s="5"/>
    </row>
    <row r="36" spans="1:49" ht="16.5" thickTop="1" thickBot="1" x14ac:dyDescent="0.3">
      <c r="A36" s="492"/>
      <c r="B36" s="591"/>
      <c r="C36" s="44" t="s">
        <v>268</v>
      </c>
      <c r="D36" s="44" t="s">
        <v>221</v>
      </c>
      <c r="E36" s="45">
        <v>5361.6983990850003</v>
      </c>
      <c r="F36" s="482"/>
      <c r="G36" s="502"/>
      <c r="H36" s="592"/>
      <c r="I36" s="201">
        <f t="shared" si="0"/>
        <v>6.1719945088883943</v>
      </c>
      <c r="J36" s="483"/>
      <c r="K36" s="485"/>
      <c r="L36" s="487"/>
      <c r="M36" s="108"/>
      <c r="N36" s="37"/>
      <c r="O36" s="47"/>
      <c r="P36" s="39" t="s">
        <v>119</v>
      </c>
      <c r="Q36" s="38" t="s">
        <v>119</v>
      </c>
      <c r="R36" s="20"/>
      <c r="S36" s="74"/>
      <c r="T36" s="48"/>
      <c r="U36" s="111"/>
      <c r="V36" s="112"/>
      <c r="W36" s="20"/>
      <c r="X36" s="20"/>
      <c r="Y36" s="76"/>
      <c r="Z36" s="204" t="s">
        <v>127</v>
      </c>
      <c r="AA36" s="204"/>
      <c r="AB36" s="113" t="s">
        <v>128</v>
      </c>
      <c r="AC36" s="106">
        <v>1</v>
      </c>
      <c r="AD36" s="240"/>
      <c r="AO36" s="5"/>
      <c r="AP36" s="5"/>
      <c r="AQ36" s="5"/>
      <c r="AR36" s="5"/>
      <c r="AS36" s="5"/>
      <c r="AT36" s="5"/>
      <c r="AU36" s="5"/>
      <c r="AV36" s="5"/>
    </row>
    <row r="37" spans="1:49" ht="16.5" customHeight="1" thickTop="1" thickBot="1" x14ac:dyDescent="0.3">
      <c r="A37" s="492"/>
      <c r="B37" s="591"/>
      <c r="C37" s="241" t="s">
        <v>269</v>
      </c>
      <c r="D37" s="241" t="s">
        <v>232</v>
      </c>
      <c r="E37" s="242">
        <v>5999.2494368400003</v>
      </c>
      <c r="F37" s="482"/>
      <c r="G37" s="502"/>
      <c r="H37" s="592"/>
      <c r="I37" s="205">
        <f t="shared" si="0"/>
        <v>2.9279237333725372</v>
      </c>
      <c r="J37" s="484"/>
      <c r="K37" s="486"/>
      <c r="L37" s="488"/>
      <c r="M37" s="114"/>
      <c r="N37" s="37"/>
      <c r="O37" s="47"/>
      <c r="P37" s="39" t="s">
        <v>119</v>
      </c>
      <c r="Q37" s="38" t="s">
        <v>119</v>
      </c>
      <c r="R37" s="20"/>
      <c r="S37" s="74"/>
      <c r="T37" s="497" t="s">
        <v>131</v>
      </c>
      <c r="U37" s="499" t="s">
        <v>132</v>
      </c>
      <c r="V37" s="500"/>
      <c r="W37" s="20"/>
      <c r="X37" s="20"/>
      <c r="Y37" s="85" t="s">
        <v>133</v>
      </c>
      <c r="Z37" s="86">
        <v>95.112268031642259</v>
      </c>
      <c r="AA37" s="59" t="s">
        <v>97</v>
      </c>
      <c r="AB37" s="105" t="s">
        <v>134</v>
      </c>
      <c r="AC37" s="115">
        <v>50</v>
      </c>
      <c r="AD37" s="243"/>
      <c r="AO37" s="5"/>
      <c r="AP37" s="5"/>
      <c r="AQ37" s="5"/>
      <c r="AR37" s="5"/>
      <c r="AS37" s="5"/>
      <c r="AT37" s="5"/>
      <c r="AU37" s="5"/>
      <c r="AV37" s="5"/>
    </row>
    <row r="38" spans="1:49" ht="16.5" thickTop="1" thickBot="1" x14ac:dyDescent="0.3">
      <c r="A38" s="129"/>
      <c r="B38" s="129"/>
      <c r="C38" s="130"/>
      <c r="D38" s="129"/>
      <c r="E38" s="129"/>
      <c r="F38" s="129"/>
      <c r="G38" s="129"/>
      <c r="H38" s="129"/>
      <c r="I38" s="5"/>
      <c r="J38" s="5"/>
      <c r="K38" s="5"/>
      <c r="L38" s="5"/>
      <c r="M38" s="5"/>
      <c r="N38" s="37"/>
      <c r="O38" s="47"/>
      <c r="P38" s="39" t="s">
        <v>119</v>
      </c>
      <c r="Q38" s="38" t="s">
        <v>119</v>
      </c>
      <c r="R38" s="20"/>
      <c r="S38" s="74"/>
      <c r="T38" s="498"/>
      <c r="U38" s="31" t="s">
        <v>16</v>
      </c>
      <c r="V38" s="31" t="s">
        <v>17</v>
      </c>
      <c r="W38" s="92">
        <v>1</v>
      </c>
      <c r="X38" s="20"/>
      <c r="Y38" s="85" t="s">
        <v>136</v>
      </c>
      <c r="Z38" s="89">
        <v>15.454529494140992</v>
      </c>
      <c r="AA38" s="59" t="s">
        <v>97</v>
      </c>
      <c r="AB38" s="105" t="s">
        <v>137</v>
      </c>
      <c r="AC38" s="117">
        <v>10000</v>
      </c>
      <c r="AD38" s="244"/>
      <c r="AE38" s="118"/>
      <c r="AP38" s="5"/>
      <c r="AQ38" s="5"/>
      <c r="AR38" s="5"/>
      <c r="AS38" s="5"/>
      <c r="AT38" s="5"/>
      <c r="AU38" s="5"/>
      <c r="AV38" s="5"/>
      <c r="AW38" s="5"/>
    </row>
    <row r="39" spans="1:49" ht="16.5" thickTop="1" thickBot="1" x14ac:dyDescent="0.3">
      <c r="A39" s="129"/>
      <c r="B39" s="129"/>
      <c r="C39" s="245"/>
      <c r="D39" s="129"/>
      <c r="E39" s="206"/>
      <c r="F39" s="207"/>
      <c r="G39" s="129"/>
      <c r="H39" s="129"/>
      <c r="I39" s="129"/>
      <c r="J39" s="129"/>
      <c r="K39" s="129"/>
      <c r="L39" s="129"/>
      <c r="N39" s="37"/>
      <c r="O39" s="47"/>
      <c r="P39" s="39" t="s">
        <v>119</v>
      </c>
      <c r="Q39" s="38" t="s">
        <v>119</v>
      </c>
      <c r="R39" s="20"/>
      <c r="S39" s="74"/>
      <c r="T39" s="490" t="s">
        <v>139</v>
      </c>
      <c r="U39" s="218">
        <v>5.5</v>
      </c>
      <c r="V39" s="123">
        <v>7248.8825042130002</v>
      </c>
      <c r="W39" s="92">
        <v>0</v>
      </c>
      <c r="X39" s="20"/>
      <c r="Y39" s="76"/>
      <c r="Z39" s="204"/>
      <c r="AA39" s="204"/>
      <c r="AB39" s="204"/>
      <c r="AC39" s="204"/>
      <c r="AD39" s="208"/>
      <c r="AE39" s="208"/>
      <c r="AP39" s="5"/>
      <c r="AQ39" s="5"/>
      <c r="AR39" s="5"/>
      <c r="AS39" s="5"/>
      <c r="AT39" s="5"/>
      <c r="AU39" s="5"/>
      <c r="AV39" s="5"/>
      <c r="AW39" s="5"/>
    </row>
    <row r="40" spans="1:49" ht="15.75" thickBot="1" x14ac:dyDescent="0.3">
      <c r="A40" s="5"/>
      <c r="B40" s="5"/>
      <c r="C40" s="245"/>
      <c r="D40" s="5"/>
      <c r="E40" s="206"/>
      <c r="F40" s="207"/>
      <c r="G40" s="5"/>
      <c r="H40" s="5"/>
      <c r="I40" s="5"/>
      <c r="J40" s="5"/>
      <c r="K40" s="5"/>
      <c r="L40" s="5"/>
      <c r="N40" s="37"/>
      <c r="O40" s="47"/>
      <c r="P40" s="39" t="s">
        <v>119</v>
      </c>
      <c r="Q40" s="38" t="s">
        <v>119</v>
      </c>
      <c r="R40" s="20"/>
      <c r="S40" s="74"/>
      <c r="T40" s="490"/>
      <c r="U40" s="122">
        <v>11.1</v>
      </c>
      <c r="V40" s="123">
        <v>5135.3498713250001</v>
      </c>
      <c r="W40" s="92">
        <v>0</v>
      </c>
      <c r="X40" s="20"/>
      <c r="Y40" s="76"/>
      <c r="Z40" s="204"/>
      <c r="AA40" s="204"/>
      <c r="AB40" s="204"/>
      <c r="AC40" s="204"/>
      <c r="AD40" s="208"/>
      <c r="AE40" s="208"/>
      <c r="AP40" s="5"/>
      <c r="AQ40" s="5"/>
      <c r="AR40" s="5"/>
      <c r="AS40" s="5"/>
      <c r="AT40" s="5"/>
      <c r="AU40" s="5"/>
      <c r="AV40" s="5"/>
      <c r="AW40" s="5"/>
    </row>
    <row r="41" spans="1:49" ht="15.75" thickBot="1" x14ac:dyDescent="0.3">
      <c r="A41" s="5"/>
      <c r="B41" s="5"/>
      <c r="C41" s="245"/>
      <c r="D41" s="5"/>
      <c r="E41" s="206"/>
      <c r="F41" s="207"/>
      <c r="G41" s="5"/>
      <c r="H41" s="5"/>
      <c r="I41" s="5"/>
      <c r="J41" s="5"/>
      <c r="K41" s="5"/>
      <c r="L41" s="5"/>
      <c r="N41" s="37"/>
      <c r="O41" s="47"/>
      <c r="P41" s="39" t="s">
        <v>119</v>
      </c>
      <c r="Q41" s="38" t="s">
        <v>119</v>
      </c>
      <c r="R41" s="20"/>
      <c r="S41" s="74"/>
      <c r="T41" s="490"/>
      <c r="U41" s="122">
        <v>118.4</v>
      </c>
      <c r="V41" s="123">
        <v>517.04860701799998</v>
      </c>
      <c r="W41" s="92">
        <v>0</v>
      </c>
      <c r="X41" s="20"/>
      <c r="Y41" s="76"/>
      <c r="Z41" s="204"/>
      <c r="AA41" s="204"/>
      <c r="AB41" s="204"/>
      <c r="AC41" s="204"/>
      <c r="AD41" s="208"/>
      <c r="AE41" s="208"/>
      <c r="AP41" s="5"/>
      <c r="AQ41" s="5"/>
      <c r="AR41" s="5"/>
      <c r="AS41" s="5"/>
      <c r="AT41" s="5"/>
      <c r="AU41" s="5"/>
      <c r="AV41" s="5"/>
      <c r="AW41" s="5"/>
    </row>
    <row r="42" spans="1:49" ht="15.75" thickBot="1" x14ac:dyDescent="0.3">
      <c r="A42" s="5"/>
      <c r="B42" s="5"/>
      <c r="C42" s="245"/>
      <c r="D42" s="5"/>
      <c r="E42" s="206"/>
      <c r="F42" s="207"/>
      <c r="G42" s="5"/>
      <c r="H42" s="5"/>
      <c r="I42" s="5"/>
      <c r="J42" s="5"/>
      <c r="K42" s="5"/>
      <c r="L42" s="5"/>
      <c r="N42" s="37"/>
      <c r="O42" s="47"/>
      <c r="P42" s="39" t="s">
        <v>119</v>
      </c>
      <c r="Q42" s="38" t="s">
        <v>119</v>
      </c>
      <c r="R42" s="20"/>
      <c r="S42" s="124"/>
      <c r="T42" s="491"/>
      <c r="U42" s="122"/>
      <c r="V42" s="123"/>
      <c r="W42" s="92"/>
      <c r="X42" s="20"/>
      <c r="Y42" s="76"/>
      <c r="Z42" s="204"/>
      <c r="AA42" s="204"/>
      <c r="AB42" s="204"/>
      <c r="AC42" s="204"/>
      <c r="AD42" s="208"/>
      <c r="AE42" s="208"/>
      <c r="AP42" s="5"/>
      <c r="AQ42" s="5"/>
      <c r="AR42" s="5"/>
      <c r="AS42" s="5"/>
      <c r="AT42" s="5"/>
      <c r="AU42" s="5"/>
      <c r="AV42" s="5"/>
      <c r="AW42" s="5"/>
    </row>
    <row r="43" spans="1:49" ht="15.75" thickTop="1" x14ac:dyDescent="0.25">
      <c r="A43" s="5"/>
      <c r="B43" s="5"/>
      <c r="C43" s="245"/>
      <c r="D43" s="5"/>
      <c r="E43" s="206"/>
      <c r="F43" s="207"/>
      <c r="G43" s="5"/>
      <c r="H43" s="5"/>
      <c r="I43" s="5"/>
      <c r="J43" s="5"/>
      <c r="K43" s="5"/>
      <c r="L43" s="5"/>
      <c r="N43" s="246"/>
      <c r="O43" s="247"/>
      <c r="P43" s="248"/>
      <c r="Q43" s="247"/>
      <c r="R43" s="249"/>
      <c r="S43" s="249"/>
      <c r="T43" s="249"/>
      <c r="U43" s="250"/>
      <c r="V43" s="251"/>
      <c r="W43" s="252"/>
      <c r="X43" s="249"/>
      <c r="Y43" s="249"/>
      <c r="Z43" s="253"/>
      <c r="AA43" s="253"/>
      <c r="AB43" s="253"/>
      <c r="AC43" s="253"/>
      <c r="AD43" s="208"/>
      <c r="AE43" s="208"/>
      <c r="AP43" s="5"/>
      <c r="AQ43" s="5"/>
      <c r="AR43" s="5"/>
      <c r="AS43" s="5"/>
      <c r="AT43" s="5"/>
      <c r="AU43" s="5"/>
      <c r="AV43" s="5"/>
      <c r="AW43" s="5"/>
    </row>
    <row r="44" spans="1:49" ht="13.5" customHeight="1" x14ac:dyDescent="0.25">
      <c r="A44" s="5"/>
      <c r="B44" s="5"/>
      <c r="C44" s="245"/>
      <c r="D44" s="5"/>
      <c r="E44" s="206"/>
      <c r="F44" s="207"/>
      <c r="G44" s="5"/>
      <c r="H44" s="5"/>
      <c r="I44" s="5"/>
      <c r="J44" s="5"/>
      <c r="K44" s="5"/>
      <c r="L44" s="5"/>
      <c r="N44" s="5"/>
      <c r="O44" s="213"/>
      <c r="P44" s="214"/>
      <c r="Q44" s="254"/>
      <c r="R44" s="214"/>
      <c r="S44" s="77"/>
      <c r="T44" s="77"/>
      <c r="U44" s="77"/>
      <c r="V44" s="215"/>
      <c r="W44" s="216"/>
      <c r="X44" s="217"/>
      <c r="Y44" s="77"/>
      <c r="Z44" s="77"/>
      <c r="AA44" s="208"/>
      <c r="AB44" s="208"/>
      <c r="AC44" s="208"/>
      <c r="AD44" s="208"/>
      <c r="AP44" s="5"/>
      <c r="AQ44" s="5"/>
      <c r="AR44" s="5"/>
      <c r="AS44" s="5"/>
      <c r="AT44" s="5"/>
      <c r="AU44" s="5"/>
      <c r="AV44" s="5"/>
      <c r="AW44" s="5"/>
    </row>
    <row r="45" spans="1:49" ht="12.75" customHeight="1" x14ac:dyDescent="0.25">
      <c r="A45" s="5"/>
      <c r="B45" s="5"/>
      <c r="C45" s="245"/>
      <c r="D45" s="5"/>
      <c r="E45" s="206"/>
      <c r="F45" s="207"/>
      <c r="G45" s="5"/>
      <c r="H45" s="5"/>
      <c r="I45" s="5"/>
      <c r="J45" s="5"/>
      <c r="K45" s="5"/>
      <c r="L45" s="5"/>
      <c r="X45" s="131"/>
      <c r="Z45" s="132"/>
      <c r="AA45" s="133"/>
      <c r="AB45" s="133"/>
      <c r="AC45" s="134"/>
      <c r="AD45" s="135"/>
      <c r="AP45" s="5"/>
      <c r="AQ45" s="5"/>
      <c r="AR45" s="5"/>
      <c r="AS45" s="5"/>
      <c r="AT45" s="5"/>
      <c r="AU45" s="5"/>
      <c r="AV45" s="5"/>
      <c r="AW45" s="5"/>
    </row>
    <row r="46" spans="1:49" ht="12.75" customHeight="1" x14ac:dyDescent="0.25">
      <c r="A46" s="5"/>
      <c r="B46" s="5"/>
      <c r="C46" s="245"/>
      <c r="D46" s="5"/>
      <c r="E46" s="206"/>
      <c r="F46" s="207"/>
      <c r="G46" s="5"/>
      <c r="H46" s="5"/>
      <c r="I46" s="5"/>
      <c r="J46" s="5"/>
      <c r="K46" s="5"/>
      <c r="L46" s="5"/>
      <c r="X46" s="131"/>
      <c r="Z46" s="132"/>
      <c r="AA46" s="133"/>
      <c r="AB46" s="133"/>
      <c r="AC46" s="134"/>
      <c r="AD46" s="135"/>
      <c r="AP46" s="5"/>
      <c r="AQ46" s="5"/>
      <c r="AR46" s="5"/>
      <c r="AS46" s="5"/>
      <c r="AT46" s="5"/>
      <c r="AU46" s="5"/>
      <c r="AV46" s="5"/>
      <c r="AW46" s="5"/>
    </row>
    <row r="47" spans="1:49" ht="12.75" customHeight="1" x14ac:dyDescent="0.2">
      <c r="A47" s="5"/>
      <c r="B47" s="5"/>
      <c r="C47" s="4"/>
      <c r="D47" s="5"/>
      <c r="E47" s="5"/>
      <c r="F47" s="5"/>
      <c r="G47" s="5"/>
      <c r="H47" s="5"/>
      <c r="I47" s="5"/>
      <c r="J47" s="5"/>
      <c r="K47" s="5"/>
      <c r="L47" s="5"/>
      <c r="X47" s="131"/>
      <c r="Z47" s="132"/>
      <c r="AA47" s="133"/>
      <c r="AB47" s="133"/>
      <c r="AC47" s="134"/>
      <c r="AD47" s="135"/>
      <c r="AP47" s="5"/>
      <c r="AQ47" s="5"/>
      <c r="AR47" s="5"/>
      <c r="AS47" s="5"/>
      <c r="AT47" s="5"/>
      <c r="AU47" s="5"/>
      <c r="AV47" s="5"/>
      <c r="AW47" s="5"/>
    </row>
    <row r="48" spans="1:49" ht="12.75" customHeight="1" x14ac:dyDescent="0.2">
      <c r="A48" s="5"/>
      <c r="B48" s="5"/>
      <c r="C48" s="4"/>
      <c r="D48" s="5"/>
      <c r="E48" s="5"/>
      <c r="F48" s="5"/>
      <c r="G48" s="5"/>
      <c r="H48" s="5"/>
      <c r="I48" s="5"/>
      <c r="J48" s="5"/>
      <c r="K48" s="5"/>
      <c r="L48" s="5"/>
      <c r="X48" s="131"/>
      <c r="Z48" s="132"/>
      <c r="AA48" s="133"/>
      <c r="AB48" s="133"/>
      <c r="AC48" s="134"/>
      <c r="AD48" s="135"/>
      <c r="AP48" s="5"/>
      <c r="AQ48" s="5"/>
      <c r="AR48" s="5"/>
      <c r="AS48" s="5"/>
      <c r="AT48" s="5"/>
      <c r="AU48" s="5"/>
      <c r="AV48" s="5"/>
      <c r="AW48" s="5"/>
    </row>
    <row r="49" spans="24:49" ht="12.75" customHeight="1" x14ac:dyDescent="0.2">
      <c r="X49" s="131"/>
      <c r="Z49" s="132"/>
      <c r="AA49" s="133"/>
      <c r="AB49" s="133"/>
      <c r="AC49" s="134"/>
      <c r="AD49" s="135"/>
      <c r="AP49" s="5"/>
      <c r="AQ49" s="5"/>
      <c r="AR49" s="5"/>
      <c r="AS49" s="5"/>
      <c r="AT49" s="5"/>
      <c r="AU49" s="5"/>
      <c r="AV49" s="5"/>
      <c r="AW49" s="5"/>
    </row>
    <row r="50" spans="24:49" x14ac:dyDescent="0.2">
      <c r="X50" s="489"/>
      <c r="Z50" s="137"/>
      <c r="AA50" s="133"/>
      <c r="AB50" s="133"/>
      <c r="AC50" s="134"/>
      <c r="AD50" s="480"/>
      <c r="AP50" s="5"/>
      <c r="AQ50" s="5"/>
      <c r="AR50" s="5"/>
      <c r="AS50" s="5"/>
      <c r="AT50" s="5"/>
      <c r="AU50" s="5"/>
      <c r="AV50" s="5"/>
      <c r="AW50" s="5"/>
    </row>
    <row r="51" spans="24:49" x14ac:dyDescent="0.2">
      <c r="X51" s="489"/>
      <c r="Z51" s="137"/>
      <c r="AA51" s="133"/>
      <c r="AB51" s="133"/>
      <c r="AC51" s="134"/>
      <c r="AD51" s="480"/>
      <c r="AP51" s="5"/>
      <c r="AQ51" s="5"/>
      <c r="AR51" s="5"/>
      <c r="AS51" s="5"/>
      <c r="AT51" s="5"/>
      <c r="AU51" s="5"/>
      <c r="AV51" s="5"/>
      <c r="AW51" s="5"/>
    </row>
    <row r="52" spans="24:49" x14ac:dyDescent="0.2">
      <c r="X52" s="489"/>
      <c r="Z52" s="137"/>
      <c r="AA52" s="133"/>
      <c r="AB52" s="133"/>
      <c r="AC52" s="134"/>
      <c r="AD52" s="480"/>
      <c r="AP52" s="5"/>
      <c r="AQ52" s="5"/>
      <c r="AR52" s="5"/>
      <c r="AS52" s="5"/>
      <c r="AT52" s="5"/>
      <c r="AU52" s="5"/>
      <c r="AV52" s="5"/>
      <c r="AW52" s="5"/>
    </row>
    <row r="53" spans="24:49" ht="15" customHeight="1" x14ac:dyDescent="0.2">
      <c r="X53" s="489"/>
      <c r="Z53" s="137"/>
      <c r="AA53" s="133"/>
      <c r="AB53" s="133"/>
      <c r="AC53" s="134"/>
      <c r="AD53" s="480"/>
      <c r="AP53" s="5"/>
      <c r="AQ53" s="5"/>
      <c r="AR53" s="5"/>
      <c r="AS53" s="5"/>
      <c r="AT53" s="5"/>
      <c r="AU53" s="5"/>
      <c r="AV53" s="5"/>
      <c r="AW53" s="5"/>
    </row>
    <row r="54" spans="24:49" ht="14.25" customHeight="1" x14ac:dyDescent="0.2">
      <c r="X54" s="489"/>
      <c r="Z54" s="137"/>
      <c r="AA54" s="133"/>
      <c r="AB54" s="133"/>
      <c r="AC54" s="134"/>
      <c r="AD54" s="480"/>
      <c r="AP54" s="5"/>
      <c r="AQ54" s="5"/>
      <c r="AR54" s="5"/>
      <c r="AS54" s="5"/>
      <c r="AT54" s="5"/>
      <c r="AU54" s="5"/>
      <c r="AV54" s="5"/>
      <c r="AW54" s="5"/>
    </row>
    <row r="55" spans="24:49" x14ac:dyDescent="0.2">
      <c r="X55" s="489"/>
      <c r="Z55" s="137"/>
      <c r="AA55" s="133"/>
      <c r="AB55" s="133"/>
      <c r="AC55" s="134"/>
      <c r="AD55" s="480"/>
      <c r="AP55" s="5"/>
      <c r="AQ55" s="5"/>
      <c r="AR55" s="5"/>
      <c r="AS55" s="5"/>
      <c r="AT55" s="5"/>
      <c r="AU55" s="5"/>
      <c r="AV55" s="5"/>
      <c r="AW55" s="5"/>
    </row>
    <row r="56" spans="24:49" x14ac:dyDescent="0.2">
      <c r="X56" s="138"/>
      <c r="Z56" s="137"/>
      <c r="AA56" s="133"/>
      <c r="AB56" s="133"/>
      <c r="AC56" s="134"/>
      <c r="AD56" s="139"/>
      <c r="AP56" s="5"/>
      <c r="AQ56" s="5"/>
      <c r="AR56" s="5"/>
      <c r="AS56" s="5"/>
      <c r="AT56" s="5"/>
      <c r="AU56" s="5"/>
      <c r="AV56" s="5"/>
      <c r="AW56" s="5"/>
    </row>
    <row r="57" spans="24:49" x14ac:dyDescent="0.2">
      <c r="X57" s="138"/>
      <c r="Z57" s="137"/>
      <c r="AA57" s="133"/>
      <c r="AB57" s="133"/>
      <c r="AC57" s="134"/>
      <c r="AD57" s="139"/>
      <c r="AP57" s="5"/>
      <c r="AQ57" s="5"/>
      <c r="AR57" s="5"/>
      <c r="AS57" s="5"/>
      <c r="AT57" s="5"/>
      <c r="AU57" s="5"/>
      <c r="AV57" s="5"/>
      <c r="AW57" s="5"/>
    </row>
    <row r="58" spans="24:49" x14ac:dyDescent="0.2">
      <c r="X58" s="480"/>
      <c r="Z58" s="132"/>
      <c r="AA58" s="133"/>
      <c r="AB58" s="133"/>
      <c r="AC58" s="134"/>
      <c r="AD58" s="480"/>
      <c r="AP58" s="5"/>
      <c r="AQ58" s="5"/>
      <c r="AR58" s="5"/>
      <c r="AS58" s="5"/>
      <c r="AT58" s="5"/>
      <c r="AU58" s="5"/>
      <c r="AV58" s="5"/>
      <c r="AW58" s="5"/>
    </row>
    <row r="59" spans="24:49" ht="13.5" customHeight="1" x14ac:dyDescent="0.2">
      <c r="X59" s="480"/>
      <c r="Z59" s="132"/>
      <c r="AA59" s="133"/>
      <c r="AB59" s="133"/>
      <c r="AC59" s="134"/>
      <c r="AD59" s="480"/>
      <c r="AP59" s="5"/>
      <c r="AQ59" s="5"/>
      <c r="AR59" s="5"/>
      <c r="AS59" s="5"/>
      <c r="AT59" s="5"/>
      <c r="AU59" s="5"/>
      <c r="AV59" s="5"/>
      <c r="AW59" s="5"/>
    </row>
    <row r="60" spans="24:49" x14ac:dyDescent="0.2">
      <c r="X60" s="480"/>
      <c r="Z60" s="132"/>
      <c r="AA60" s="133"/>
      <c r="AB60" s="133"/>
      <c r="AC60" s="134"/>
      <c r="AD60" s="480"/>
      <c r="AP60" s="5"/>
      <c r="AQ60" s="5"/>
      <c r="AR60" s="5"/>
      <c r="AS60" s="5"/>
      <c r="AT60" s="5"/>
      <c r="AU60" s="5"/>
      <c r="AV60" s="5"/>
      <c r="AW60" s="5"/>
    </row>
    <row r="61" spans="24:49" x14ac:dyDescent="0.2">
      <c r="X61" s="480"/>
      <c r="Z61" s="132"/>
      <c r="AA61" s="133"/>
      <c r="AB61" s="133"/>
      <c r="AC61" s="134"/>
      <c r="AD61" s="480"/>
      <c r="AP61" s="5"/>
      <c r="AQ61" s="5"/>
      <c r="AR61" s="5"/>
      <c r="AS61" s="5"/>
      <c r="AT61" s="5"/>
      <c r="AU61" s="5"/>
      <c r="AV61" s="5"/>
      <c r="AW61" s="5"/>
    </row>
    <row r="62" spans="24:49" x14ac:dyDescent="0.2">
      <c r="AP62" s="5"/>
      <c r="AQ62" s="5"/>
      <c r="AR62" s="5"/>
      <c r="AS62" s="5"/>
      <c r="AT62" s="5"/>
      <c r="AU62" s="5"/>
      <c r="AV62" s="5"/>
      <c r="AW62" s="5"/>
    </row>
    <row r="63" spans="24:49" x14ac:dyDescent="0.2">
      <c r="AP63" s="5"/>
      <c r="AQ63" s="5"/>
      <c r="AR63" s="5"/>
      <c r="AS63" s="5"/>
      <c r="AT63" s="5"/>
      <c r="AU63" s="5"/>
      <c r="AV63" s="5"/>
      <c r="AW63" s="5"/>
    </row>
    <row r="64" spans="24:49" x14ac:dyDescent="0.2">
      <c r="AP64" s="5"/>
      <c r="AQ64" s="5"/>
      <c r="AR64" s="5"/>
      <c r="AS64" s="5"/>
      <c r="AT64" s="5"/>
      <c r="AU64" s="5"/>
      <c r="AV64" s="5"/>
      <c r="AW64" s="5"/>
    </row>
    <row r="65" spans="42:49" x14ac:dyDescent="0.2">
      <c r="AP65" s="5"/>
      <c r="AQ65" s="5"/>
      <c r="AR65" s="5"/>
      <c r="AS65" s="5"/>
      <c r="AT65" s="5"/>
      <c r="AU65" s="5"/>
      <c r="AV65" s="5"/>
      <c r="AW65" s="5"/>
    </row>
    <row r="66" spans="42:49" x14ac:dyDescent="0.2">
      <c r="AP66" s="5"/>
      <c r="AQ66" s="5"/>
      <c r="AR66" s="5"/>
      <c r="AS66" s="5"/>
      <c r="AT66" s="5"/>
      <c r="AU66" s="5"/>
      <c r="AV66" s="5"/>
      <c r="AW66" s="5"/>
    </row>
    <row r="67" spans="42:49" x14ac:dyDescent="0.2">
      <c r="AP67" s="5"/>
      <c r="AQ67" s="5"/>
      <c r="AR67" s="5"/>
      <c r="AS67" s="5"/>
      <c r="AT67" s="5"/>
      <c r="AU67" s="5"/>
      <c r="AV67" s="5"/>
      <c r="AW67" s="5"/>
    </row>
    <row r="68" spans="42:49" x14ac:dyDescent="0.2">
      <c r="AP68" s="5"/>
      <c r="AQ68" s="5"/>
      <c r="AR68" s="5"/>
      <c r="AS68" s="5"/>
      <c r="AT68" s="5"/>
      <c r="AU68" s="5"/>
      <c r="AV68" s="5"/>
      <c r="AW68" s="5"/>
    </row>
    <row r="69" spans="42:49" x14ac:dyDescent="0.2">
      <c r="AP69" s="5"/>
      <c r="AQ69" s="5"/>
      <c r="AR69" s="5"/>
      <c r="AS69" s="5"/>
      <c r="AT69" s="5"/>
      <c r="AU69" s="5"/>
      <c r="AV69" s="5"/>
      <c r="AW69" s="5"/>
    </row>
    <row r="70" spans="42:49" x14ac:dyDescent="0.2">
      <c r="AP70" s="5"/>
      <c r="AQ70" s="5"/>
      <c r="AR70" s="5"/>
      <c r="AS70" s="5"/>
      <c r="AT70" s="5"/>
      <c r="AU70" s="5"/>
      <c r="AV70" s="5"/>
      <c r="AW70" s="5"/>
    </row>
    <row r="71" spans="42:49" x14ac:dyDescent="0.2">
      <c r="AP71" s="5"/>
      <c r="AQ71" s="5"/>
      <c r="AR71" s="5"/>
      <c r="AS71" s="5"/>
      <c r="AT71" s="5"/>
      <c r="AU71" s="5"/>
      <c r="AV71" s="5"/>
      <c r="AW71" s="5"/>
    </row>
  </sheetData>
  <mergeCells count="82">
    <mergeCell ref="U13:Z21"/>
    <mergeCell ref="A14:A16"/>
    <mergeCell ref="B14:B16"/>
    <mergeCell ref="F14:F16"/>
    <mergeCell ref="G14:G16"/>
    <mergeCell ref="H14:H16"/>
    <mergeCell ref="J14:J16"/>
    <mergeCell ref="K14:K16"/>
    <mergeCell ref="L14:L16"/>
    <mergeCell ref="A17:A19"/>
    <mergeCell ref="B17:B19"/>
    <mergeCell ref="F17:F19"/>
    <mergeCell ref="G17:G19"/>
    <mergeCell ref="H17:H19"/>
    <mergeCell ref="J17:J19"/>
    <mergeCell ref="K17:K19"/>
    <mergeCell ref="A11:L11"/>
    <mergeCell ref="N11:O11"/>
    <mergeCell ref="P11:Q11"/>
    <mergeCell ref="I12:L12"/>
    <mergeCell ref="U12:Z12"/>
    <mergeCell ref="L17:L19"/>
    <mergeCell ref="A20:A22"/>
    <mergeCell ref="B20:B22"/>
    <mergeCell ref="F20:F22"/>
    <mergeCell ref="G20:G22"/>
    <mergeCell ref="H20:H22"/>
    <mergeCell ref="J20:J22"/>
    <mergeCell ref="K20:K22"/>
    <mergeCell ref="L20:L22"/>
    <mergeCell ref="K23:K25"/>
    <mergeCell ref="L23:L25"/>
    <mergeCell ref="X23:Y23"/>
    <mergeCell ref="A26:A28"/>
    <mergeCell ref="B26:B28"/>
    <mergeCell ref="F26:F28"/>
    <mergeCell ref="G26:G28"/>
    <mergeCell ref="H26:H28"/>
    <mergeCell ref="J26:J28"/>
    <mergeCell ref="K26:K28"/>
    <mergeCell ref="A23:A25"/>
    <mergeCell ref="B23:B25"/>
    <mergeCell ref="F23:F25"/>
    <mergeCell ref="G23:G25"/>
    <mergeCell ref="H23:H25"/>
    <mergeCell ref="J23:J25"/>
    <mergeCell ref="AB27:AB28"/>
    <mergeCell ref="AC27:AC28"/>
    <mergeCell ref="A29:A31"/>
    <mergeCell ref="B29:B31"/>
    <mergeCell ref="F29:F31"/>
    <mergeCell ref="G29:G31"/>
    <mergeCell ref="H29:H31"/>
    <mergeCell ref="J29:J31"/>
    <mergeCell ref="K29:K31"/>
    <mergeCell ref="L29:L31"/>
    <mergeCell ref="AB30:AB32"/>
    <mergeCell ref="AC30:AC32"/>
    <mergeCell ref="A32:A34"/>
    <mergeCell ref="B32:B34"/>
    <mergeCell ref="F32:F34"/>
    <mergeCell ref="H32:H34"/>
    <mergeCell ref="AD58:AD61"/>
    <mergeCell ref="L32:L34"/>
    <mergeCell ref="J35:J37"/>
    <mergeCell ref="K35:K37"/>
    <mergeCell ref="L35:L37"/>
    <mergeCell ref="T37:T38"/>
    <mergeCell ref="U37:V37"/>
    <mergeCell ref="T39:T42"/>
    <mergeCell ref="X50:X55"/>
    <mergeCell ref="AD50:AD55"/>
    <mergeCell ref="H35:H37"/>
    <mergeCell ref="J32:J34"/>
    <mergeCell ref="K32:K34"/>
    <mergeCell ref="X58:X61"/>
    <mergeCell ref="L26:L28"/>
    <mergeCell ref="G32:G34"/>
    <mergeCell ref="A35:A37"/>
    <mergeCell ref="B35:B37"/>
    <mergeCell ref="F35:F37"/>
    <mergeCell ref="G35:G37"/>
  </mergeCells>
  <pageMargins left="0.5" right="0.5" top="0.5" bottom="0.5" header="0.3" footer="0.3"/>
  <pageSetup scale="22" orientation="landscape" r:id="rId1"/>
  <headerFooter alignWithMargins="0"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11"/>
  <sheetViews>
    <sheetView zoomScale="80" zoomScaleNormal="80" workbookViewId="0">
      <selection activeCell="J33" sqref="J33"/>
    </sheetView>
  </sheetViews>
  <sheetFormatPr defaultRowHeight="15" x14ac:dyDescent="0.25"/>
  <cols>
    <col min="2" max="2" width="11.5703125" bestFit="1" customWidth="1"/>
    <col min="3" max="3" width="13.7109375" bestFit="1" customWidth="1"/>
    <col min="5" max="5" width="19.28515625" bestFit="1" customWidth="1"/>
    <col min="8" max="8" width="11.28515625" bestFit="1" customWidth="1"/>
    <col min="9" max="9" width="7.7109375" bestFit="1" customWidth="1"/>
    <col min="10" max="10" width="11.42578125" bestFit="1" customWidth="1"/>
    <col min="13" max="13" width="14" customWidth="1"/>
    <col min="14" max="14" width="10.85546875" bestFit="1" customWidth="1"/>
    <col min="16" max="16" width="21.85546875" customWidth="1"/>
    <col min="17" max="17" width="19.28515625" bestFit="1" customWidth="1"/>
    <col min="18" max="18" width="8.140625" bestFit="1" customWidth="1"/>
    <col min="19" max="19" width="12.5703125" bestFit="1" customWidth="1"/>
    <col min="22" max="22" width="10.85546875" customWidth="1"/>
    <col min="27" max="27" width="10.42578125" bestFit="1" customWidth="1"/>
  </cols>
  <sheetData>
    <row r="3" spans="2:31" x14ac:dyDescent="0.25"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2:31" x14ac:dyDescent="0.25">
      <c r="B4" s="605" t="s">
        <v>410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7"/>
      <c r="P4" s="608" t="s">
        <v>411</v>
      </c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372"/>
      <c r="AD4" s="373"/>
      <c r="AE4" s="374"/>
    </row>
    <row r="5" spans="2:31" x14ac:dyDescent="0.25">
      <c r="B5" s="30"/>
      <c r="C5" s="6"/>
      <c r="D5" s="6"/>
      <c r="E5" s="6"/>
      <c r="F5" s="6"/>
      <c r="G5" s="6"/>
      <c r="H5" s="6"/>
      <c r="I5" s="6"/>
      <c r="J5" s="6"/>
      <c r="K5" s="521" t="s">
        <v>15</v>
      </c>
      <c r="L5" s="522"/>
      <c r="M5" s="522"/>
      <c r="N5" s="523"/>
      <c r="AC5" s="372"/>
      <c r="AD5" s="373"/>
      <c r="AE5" s="374"/>
    </row>
    <row r="6" spans="2:31" ht="31.5" customHeight="1" x14ac:dyDescent="0.25">
      <c r="B6" s="311" t="s">
        <v>24</v>
      </c>
      <c r="C6" s="609" t="s">
        <v>386</v>
      </c>
      <c r="D6" s="610"/>
      <c r="E6" s="375" t="s">
        <v>27</v>
      </c>
      <c r="F6" s="375" t="s">
        <v>28</v>
      </c>
      <c r="G6" s="375" t="s">
        <v>412</v>
      </c>
      <c r="H6" s="375" t="s">
        <v>30</v>
      </c>
      <c r="I6" s="375" t="s">
        <v>34</v>
      </c>
      <c r="J6" s="375" t="s">
        <v>32</v>
      </c>
      <c r="K6" s="36" t="s">
        <v>412</v>
      </c>
      <c r="L6" s="36" t="s">
        <v>33</v>
      </c>
      <c r="M6" s="36" t="s">
        <v>34</v>
      </c>
      <c r="N6" s="36" t="s">
        <v>35</v>
      </c>
      <c r="P6" s="141" t="s">
        <v>144</v>
      </c>
      <c r="Q6" s="142"/>
      <c r="R6" s="143"/>
      <c r="AC6" s="372"/>
      <c r="AD6" s="373"/>
      <c r="AE6" s="376"/>
    </row>
    <row r="7" spans="2:31" x14ac:dyDescent="0.25">
      <c r="B7" s="594">
        <v>1</v>
      </c>
      <c r="C7" s="611">
        <v>160</v>
      </c>
      <c r="D7" s="612"/>
      <c r="E7" s="156" t="s">
        <v>413</v>
      </c>
      <c r="F7" s="156" t="s">
        <v>114</v>
      </c>
      <c r="G7" s="377">
        <v>583851.77989792498</v>
      </c>
      <c r="H7" s="601">
        <f>AVERAGE(G7:G9)</f>
        <v>465721.61897413066</v>
      </c>
      <c r="I7" s="602">
        <f>STDEV(G7:G9)/H7</f>
        <v>0.22280688441956192</v>
      </c>
      <c r="J7" s="482">
        <f>H7/$H$28</f>
        <v>270.89239044108382</v>
      </c>
      <c r="K7" s="378" t="e">
        <f xml:space="preserve"> $M$54 * ((($M$53 - $M$52) / (G7 - $M$52)) - 1) ^ (1 / $M$55)</f>
        <v>#NUM!</v>
      </c>
      <c r="L7" s="603">
        <f>AVERAGE(K8:K9)</f>
        <v>156.21651988188964</v>
      </c>
      <c r="M7" s="602">
        <f>STDEV(K8:K9)/L7</f>
        <v>0.21248852519264216</v>
      </c>
      <c r="N7" s="604">
        <f>L7/C7</f>
        <v>0.97635324926181022</v>
      </c>
      <c r="P7" s="144" t="s">
        <v>145</v>
      </c>
      <c r="Q7" s="140"/>
      <c r="R7" s="140"/>
      <c r="S7" s="140"/>
      <c r="AC7" s="372"/>
      <c r="AD7" s="373"/>
      <c r="AE7" s="379"/>
    </row>
    <row r="8" spans="2:31" x14ac:dyDescent="0.25">
      <c r="B8" s="594"/>
      <c r="C8" s="613"/>
      <c r="D8" s="614"/>
      <c r="E8" s="156" t="s">
        <v>414</v>
      </c>
      <c r="F8" s="156" t="s">
        <v>157</v>
      </c>
      <c r="G8" s="377">
        <v>389297.73603010701</v>
      </c>
      <c r="H8" s="601"/>
      <c r="I8" s="602"/>
      <c r="J8" s="482"/>
      <c r="K8" s="378">
        <f t="shared" ref="K8:K26" si="0" xml:space="preserve"> $M$54 * ((($M$53 - $M$52) / (G8 - $M$52)) - 1) ^ (1 / $M$55)</f>
        <v>132.74466329416973</v>
      </c>
      <c r="L8" s="603"/>
      <c r="M8" s="602"/>
      <c r="N8" s="604"/>
      <c r="P8" s="145" t="s">
        <v>146</v>
      </c>
      <c r="Q8" s="140" t="s">
        <v>415</v>
      </c>
      <c r="R8" s="140"/>
      <c r="S8" s="140"/>
      <c r="Y8" s="146"/>
      <c r="AC8" s="380"/>
      <c r="AD8" s="373"/>
      <c r="AE8" s="379"/>
    </row>
    <row r="9" spans="2:31" ht="15.75" thickBot="1" x14ac:dyDescent="0.3">
      <c r="B9" s="594"/>
      <c r="C9" s="615"/>
      <c r="D9" s="616"/>
      <c r="E9" s="156" t="s">
        <v>416</v>
      </c>
      <c r="F9" s="156" t="s">
        <v>164</v>
      </c>
      <c r="G9" s="377">
        <v>424015.34099435998</v>
      </c>
      <c r="H9" s="601"/>
      <c r="I9" s="602"/>
      <c r="J9" s="482"/>
      <c r="K9" s="378">
        <f t="shared" si="0"/>
        <v>179.68837646960955</v>
      </c>
      <c r="L9" s="603"/>
      <c r="M9" s="602"/>
      <c r="N9" s="604"/>
      <c r="P9" s="145" t="s">
        <v>147</v>
      </c>
      <c r="Q9" s="148" t="s">
        <v>148</v>
      </c>
      <c r="R9" s="140"/>
      <c r="S9" s="140"/>
      <c r="Y9" s="146"/>
      <c r="Z9" s="140"/>
      <c r="AC9" s="372"/>
      <c r="AD9" s="373"/>
      <c r="AE9" s="381"/>
    </row>
    <row r="10" spans="2:31" ht="15.75" thickBot="1" x14ac:dyDescent="0.3">
      <c r="B10" s="594">
        <v>2</v>
      </c>
      <c r="C10" s="595">
        <v>40</v>
      </c>
      <c r="D10" s="596"/>
      <c r="E10" s="377" t="s">
        <v>388</v>
      </c>
      <c r="F10" s="377" t="s">
        <v>88</v>
      </c>
      <c r="G10" s="382">
        <v>195223.04318000001</v>
      </c>
      <c r="H10" s="601">
        <f>AVERAGE(G10:G12)</f>
        <v>236320.54916228936</v>
      </c>
      <c r="I10" s="602">
        <f>STDEV(G10:G12)/H10</f>
        <v>0.19068884039960377</v>
      </c>
      <c r="J10" s="482">
        <f>H10/H28</f>
        <v>137.45859299797331</v>
      </c>
      <c r="K10" s="378">
        <f t="shared" si="0"/>
        <v>30.596802371199367</v>
      </c>
      <c r="L10" s="603">
        <f>AVERAGE(K10:K12)</f>
        <v>43.547118311051698</v>
      </c>
      <c r="M10" s="602">
        <f>STDEV(K10:K12)/L10</f>
        <v>0.34615603714767074</v>
      </c>
      <c r="N10" s="604">
        <f t="shared" ref="N10" si="1">L10/C10</f>
        <v>1.0886779577762924</v>
      </c>
      <c r="P10" s="145" t="s">
        <v>149</v>
      </c>
      <c r="Q10" s="148" t="s">
        <v>150</v>
      </c>
      <c r="R10" s="140"/>
      <c r="S10" s="140"/>
      <c r="W10" s="540" t="s">
        <v>151</v>
      </c>
      <c r="X10" s="541"/>
      <c r="Y10" s="541"/>
      <c r="Z10" s="542"/>
      <c r="AC10" s="372"/>
      <c r="AD10" s="373"/>
      <c r="AE10" s="379"/>
    </row>
    <row r="11" spans="2:31" ht="30.75" thickBot="1" x14ac:dyDescent="0.3">
      <c r="B11" s="594"/>
      <c r="C11" s="597"/>
      <c r="D11" s="598"/>
      <c r="E11" s="377" t="s">
        <v>389</v>
      </c>
      <c r="F11" s="377" t="s">
        <v>54</v>
      </c>
      <c r="G11" s="383">
        <v>229229.06804546001</v>
      </c>
      <c r="H11" s="601"/>
      <c r="I11" s="602"/>
      <c r="J11" s="482"/>
      <c r="K11" s="378">
        <f t="shared" si="0"/>
        <v>39.950264793420928</v>
      </c>
      <c r="L11" s="603"/>
      <c r="M11" s="602"/>
      <c r="N11" s="604"/>
      <c r="P11" s="384" t="s">
        <v>417</v>
      </c>
      <c r="Q11" s="149" t="s">
        <v>152</v>
      </c>
      <c r="R11" s="150" t="s">
        <v>153</v>
      </c>
      <c r="S11" s="150" t="s">
        <v>17</v>
      </c>
      <c r="T11" s="150" t="s">
        <v>154</v>
      </c>
      <c r="U11" s="150" t="s">
        <v>31</v>
      </c>
      <c r="V11" s="149" t="s">
        <v>32</v>
      </c>
      <c r="W11" s="151" t="s">
        <v>16</v>
      </c>
      <c r="X11" s="152" t="s">
        <v>33</v>
      </c>
      <c r="Y11" s="152" t="s">
        <v>155</v>
      </c>
      <c r="Z11" s="153" t="s">
        <v>156</v>
      </c>
      <c r="AC11" s="372"/>
      <c r="AD11" s="373"/>
      <c r="AE11" s="376"/>
    </row>
    <row r="12" spans="2:31" x14ac:dyDescent="0.25">
      <c r="B12" s="594"/>
      <c r="C12" s="599"/>
      <c r="D12" s="600"/>
      <c r="E12" s="377" t="s">
        <v>390</v>
      </c>
      <c r="F12" s="377" t="s">
        <v>66</v>
      </c>
      <c r="G12" s="383">
        <v>284509.53626140801</v>
      </c>
      <c r="H12" s="601"/>
      <c r="I12" s="602"/>
      <c r="J12" s="482"/>
      <c r="K12" s="378">
        <f t="shared" si="0"/>
        <v>60.094287768534805</v>
      </c>
      <c r="L12" s="603"/>
      <c r="M12" s="602"/>
      <c r="N12" s="604"/>
      <c r="P12" s="155">
        <v>160</v>
      </c>
      <c r="Q12" s="156" t="s">
        <v>418</v>
      </c>
      <c r="R12" s="157" t="s">
        <v>42</v>
      </c>
      <c r="S12" s="158">
        <v>1121040.3066203301</v>
      </c>
      <c r="T12" s="385">
        <f>AVERAGE(S12:S14)</f>
        <v>952296.68739248533</v>
      </c>
      <c r="U12" s="159">
        <f>STDEV(S12:S14)/T12</f>
        <v>0.20704316454591873</v>
      </c>
      <c r="V12" s="160">
        <f>T12/T33</f>
        <v>302.56057021886392</v>
      </c>
      <c r="W12" s="386" t="str">
        <f>[1]!rlutoconc($C$37,S12,0,$C$60,$C$61,$G$50,$G$51,$G$52,$G$53)</f>
        <v>OORH</v>
      </c>
      <c r="X12" s="387" t="e">
        <f>AVERAGE(W12:W14)</f>
        <v>#DIV/0!</v>
      </c>
      <c r="Y12" s="388" t="e">
        <f>100*STDEV(W12:W14)/X12</f>
        <v>#DIV/0!</v>
      </c>
      <c r="Z12" s="389" t="e">
        <f>100*X12/P12</f>
        <v>#DIV/0!</v>
      </c>
      <c r="AC12" s="372"/>
      <c r="AD12" s="390"/>
      <c r="AE12" s="390"/>
    </row>
    <row r="13" spans="2:31" x14ac:dyDescent="0.25">
      <c r="B13" s="594">
        <v>3</v>
      </c>
      <c r="C13" s="595">
        <v>10</v>
      </c>
      <c r="D13" s="596"/>
      <c r="E13" s="377" t="s">
        <v>391</v>
      </c>
      <c r="F13" s="377" t="s">
        <v>169</v>
      </c>
      <c r="G13" s="383">
        <v>77783.062137144007</v>
      </c>
      <c r="H13" s="601">
        <f>AVERAGE(G13:G15)</f>
        <v>81259.910377449007</v>
      </c>
      <c r="I13" s="602">
        <f>STDEV(G13:G15)/H13</f>
        <v>3.8069512030318831E-2</v>
      </c>
      <c r="J13" s="482">
        <f>H13/H28</f>
        <v>47.265770950603276</v>
      </c>
      <c r="K13" s="378">
        <f t="shared" si="0"/>
        <v>8.7201807151099935</v>
      </c>
      <c r="L13" s="603">
        <f>AVERAGE(K13:K15)</f>
        <v>9.2052129922201384</v>
      </c>
      <c r="M13" s="602">
        <f>STDEV(K13:K15)/L13</f>
        <v>4.6911906432479979E-2</v>
      </c>
      <c r="N13" s="604">
        <f t="shared" ref="N13" si="2">L13/C13</f>
        <v>0.92052129922201387</v>
      </c>
      <c r="P13" s="155"/>
      <c r="Q13" s="156" t="s">
        <v>419</v>
      </c>
      <c r="R13" s="157" t="s">
        <v>270</v>
      </c>
      <c r="S13" s="391">
        <v>735566.16164883599</v>
      </c>
      <c r="T13" s="255"/>
      <c r="U13" s="159"/>
      <c r="V13" s="166"/>
      <c r="W13" s="392"/>
      <c r="X13" s="393"/>
      <c r="Y13" s="168"/>
      <c r="Z13" s="169"/>
      <c r="AC13" s="372"/>
      <c r="AD13" s="373"/>
      <c r="AE13" s="379"/>
    </row>
    <row r="14" spans="2:31" x14ac:dyDescent="0.25">
      <c r="B14" s="594"/>
      <c r="C14" s="597"/>
      <c r="D14" s="598"/>
      <c r="E14" s="377" t="s">
        <v>392</v>
      </c>
      <c r="F14" s="377" t="s">
        <v>63</v>
      </c>
      <c r="G14" s="383">
        <v>83707.941783785005</v>
      </c>
      <c r="H14" s="601"/>
      <c r="I14" s="602"/>
      <c r="J14" s="482"/>
      <c r="K14" s="378">
        <f t="shared" si="0"/>
        <v>9.5479211933842976</v>
      </c>
      <c r="L14" s="603"/>
      <c r="M14" s="602"/>
      <c r="N14" s="604"/>
      <c r="P14" s="155"/>
      <c r="Q14" s="156" t="s">
        <v>420</v>
      </c>
      <c r="R14" s="157" t="s">
        <v>79</v>
      </c>
      <c r="S14" s="158">
        <v>1000283.59390829</v>
      </c>
      <c r="T14" s="255"/>
      <c r="U14" s="170"/>
      <c r="V14" s="171"/>
      <c r="W14" s="392" t="str">
        <f>[1]!rlutoconc($C$37,S14,0,$C$60,$C$61,$G$50,$G$51,$G$52,$G$53)</f>
        <v>OORH</v>
      </c>
      <c r="X14" s="394"/>
      <c r="Y14" s="168"/>
      <c r="Z14" s="169"/>
      <c r="AC14" s="372"/>
      <c r="AD14" s="373"/>
      <c r="AE14" s="379"/>
    </row>
    <row r="15" spans="2:31" x14ac:dyDescent="0.25">
      <c r="B15" s="594"/>
      <c r="C15" s="599"/>
      <c r="D15" s="600"/>
      <c r="E15" s="377" t="s">
        <v>393</v>
      </c>
      <c r="F15" s="377" t="s">
        <v>103</v>
      </c>
      <c r="G15" s="383">
        <v>82288.727211417994</v>
      </c>
      <c r="H15" s="601"/>
      <c r="I15" s="602"/>
      <c r="J15" s="482"/>
      <c r="K15" s="378">
        <f t="shared" si="0"/>
        <v>9.3475370681661225</v>
      </c>
      <c r="L15" s="603"/>
      <c r="M15" s="602"/>
      <c r="N15" s="604"/>
      <c r="P15" s="155">
        <v>40</v>
      </c>
      <c r="Q15" s="156" t="s">
        <v>421</v>
      </c>
      <c r="R15" s="157" t="s">
        <v>114</v>
      </c>
      <c r="S15" s="158">
        <v>555312.49201108003</v>
      </c>
      <c r="T15" s="385">
        <f>AVERAGE(S15:S17)</f>
        <v>502881.49979729968</v>
      </c>
      <c r="U15" s="159">
        <f>STDEV(S15:S17)/T15</f>
        <v>9.060879793329206E-2</v>
      </c>
      <c r="V15" s="160">
        <f>T15/T33</f>
        <v>159.77385550694413</v>
      </c>
      <c r="W15" s="392" t="str">
        <f>[1]!rlutoconc($C$37,S15,0,$C$60,$C$61,$G$50,$G$51,$G$52,$G$53)</f>
        <v>OORH</v>
      </c>
      <c r="X15" s="146" t="e">
        <f>AVERAGE(W15:W17)</f>
        <v>#DIV/0!</v>
      </c>
      <c r="Y15" s="162" t="e">
        <f>100*STDEV(W15:W17)/X15</f>
        <v>#DIV/0!</v>
      </c>
      <c r="Z15" s="163" t="e">
        <f>100*X15/P15</f>
        <v>#DIV/0!</v>
      </c>
      <c r="AC15" s="372"/>
      <c r="AD15" s="373"/>
      <c r="AE15" s="379"/>
    </row>
    <row r="16" spans="2:31" x14ac:dyDescent="0.25">
      <c r="B16" s="594">
        <v>4</v>
      </c>
      <c r="C16" s="595">
        <v>2.5</v>
      </c>
      <c r="D16" s="596"/>
      <c r="E16" s="377" t="s">
        <v>394</v>
      </c>
      <c r="F16" s="377" t="s">
        <v>60</v>
      </c>
      <c r="G16" s="383">
        <v>29985.383686320001</v>
      </c>
      <c r="H16" s="601">
        <f>AVERAGE(G16:G18)</f>
        <v>28597.650967544669</v>
      </c>
      <c r="I16" s="602">
        <f>STDEV(G16:G18)/H16</f>
        <v>6.0785849254571672E-2</v>
      </c>
      <c r="J16" s="482">
        <f>H16/H28</f>
        <v>16.634155933457457</v>
      </c>
      <c r="K16" s="378">
        <f t="shared" si="0"/>
        <v>2.8339554262614755</v>
      </c>
      <c r="L16" s="603">
        <f>AVERAGE(K16:K18)</f>
        <v>2.6837416457739813</v>
      </c>
      <c r="M16" s="602">
        <f>STDEV(K16:K18)/L16</f>
        <v>6.998021281892812E-2</v>
      </c>
      <c r="N16" s="604">
        <f t="shared" ref="N16" si="3">L16/C16</f>
        <v>1.0734966583095926</v>
      </c>
      <c r="P16" s="155"/>
      <c r="Q16" s="156" t="s">
        <v>422</v>
      </c>
      <c r="R16" s="157" t="s">
        <v>216</v>
      </c>
      <c r="S16" s="175">
        <v>480468.24072534998</v>
      </c>
      <c r="T16" s="255"/>
      <c r="U16" s="159"/>
      <c r="V16" s="166"/>
      <c r="W16" s="392" t="str">
        <f>[1]!rlutoconc($C$37,S16,0,$C$60,$C$61,$G$50,$G$51,$G$52,$G$53)</f>
        <v>OORH</v>
      </c>
      <c r="X16" s="394"/>
      <c r="Y16" s="168"/>
      <c r="Z16" s="169"/>
      <c r="AC16" s="372"/>
      <c r="AD16" s="373"/>
      <c r="AE16" s="379"/>
    </row>
    <row r="17" spans="2:31" x14ac:dyDescent="0.25">
      <c r="B17" s="594"/>
      <c r="C17" s="597"/>
      <c r="D17" s="598"/>
      <c r="E17" s="377" t="s">
        <v>395</v>
      </c>
      <c r="F17" s="377" t="s">
        <v>100</v>
      </c>
      <c r="G17" s="383">
        <v>26647.819517445001</v>
      </c>
      <c r="H17" s="601"/>
      <c r="I17" s="602"/>
      <c r="J17" s="482"/>
      <c r="K17" s="378">
        <f t="shared" si="0"/>
        <v>2.4731762201802838</v>
      </c>
      <c r="L17" s="603"/>
      <c r="M17" s="602"/>
      <c r="N17" s="604"/>
      <c r="P17" s="155"/>
      <c r="Q17" s="156" t="s">
        <v>423</v>
      </c>
      <c r="R17" s="157" t="s">
        <v>219</v>
      </c>
      <c r="S17" s="211">
        <v>472863.76665546902</v>
      </c>
      <c r="T17" s="255"/>
      <c r="U17" s="170"/>
      <c r="V17" s="171"/>
      <c r="W17" s="392"/>
      <c r="X17" s="394"/>
      <c r="Y17" s="168"/>
      <c r="Z17" s="169"/>
      <c r="AC17" s="372"/>
      <c r="AD17" s="372"/>
      <c r="AE17" s="372"/>
    </row>
    <row r="18" spans="2:31" x14ac:dyDescent="0.25">
      <c r="B18" s="594"/>
      <c r="C18" s="599"/>
      <c r="D18" s="600"/>
      <c r="E18" s="377" t="s">
        <v>396</v>
      </c>
      <c r="F18" s="377" t="s">
        <v>79</v>
      </c>
      <c r="G18" s="383">
        <v>29159.749698869</v>
      </c>
      <c r="H18" s="601"/>
      <c r="I18" s="602"/>
      <c r="J18" s="482"/>
      <c r="K18" s="378">
        <f t="shared" si="0"/>
        <v>2.7440932908801861</v>
      </c>
      <c r="L18" s="603"/>
      <c r="M18" s="602"/>
      <c r="N18" s="604"/>
      <c r="P18" s="155">
        <v>10</v>
      </c>
      <c r="Q18" s="156" t="s">
        <v>424</v>
      </c>
      <c r="R18" s="157" t="s">
        <v>425</v>
      </c>
      <c r="S18" s="172">
        <v>134362.70967923501</v>
      </c>
      <c r="T18" s="385">
        <f>AVERAGE(S18:S20)</f>
        <v>137593.31157385433</v>
      </c>
      <c r="U18" s="159">
        <f>STDEV(S18:S20)/T18</f>
        <v>7.9588582568240154E-2</v>
      </c>
      <c r="V18" s="160">
        <f>T18/T33</f>
        <v>43.715694236085696</v>
      </c>
      <c r="W18" s="392" t="str">
        <f>[1]!rlutoconc($C$37,S18,0,$C$60,$C$61,$G$50,$G$51,$G$52,$G$53)</f>
        <v>OORL</v>
      </c>
      <c r="X18" s="146" t="e">
        <f>AVERAGE(W18:W20)</f>
        <v>#DIV/0!</v>
      </c>
      <c r="Y18" s="162" t="e">
        <f>100*STDEV(W18:W20)/X18</f>
        <v>#DIV/0!</v>
      </c>
      <c r="Z18" s="163" t="e">
        <f>100*X18/P18</f>
        <v>#DIV/0!</v>
      </c>
      <c r="AC18" s="372"/>
      <c r="AD18" s="395"/>
      <c r="AE18" s="379"/>
    </row>
    <row r="19" spans="2:31" x14ac:dyDescent="0.25">
      <c r="B19" s="594">
        <v>5</v>
      </c>
      <c r="C19" s="595">
        <v>0.625</v>
      </c>
      <c r="D19" s="596"/>
      <c r="E19" s="377" t="s">
        <v>397</v>
      </c>
      <c r="F19" s="377" t="s">
        <v>216</v>
      </c>
      <c r="G19" s="383">
        <v>9108.3296763380004</v>
      </c>
      <c r="H19" s="601">
        <f>AVERAGE(G19:G21)</f>
        <v>8296.6487049730003</v>
      </c>
      <c r="I19" s="602">
        <f>STDEV(G19:G21)/H19</f>
        <v>8.583826563980991E-2</v>
      </c>
      <c r="J19" s="482">
        <f>H19/H28</f>
        <v>4.8258421099083648</v>
      </c>
      <c r="K19" s="378">
        <f t="shared" si="0"/>
        <v>0.69387964543621605</v>
      </c>
      <c r="L19" s="603">
        <f>AVERAGE(K19:K21)</f>
        <v>0.61726448610684514</v>
      </c>
      <c r="M19" s="602">
        <f>STDEV(K19:K21)/L19</f>
        <v>0.10888588912536995</v>
      </c>
      <c r="N19" s="604">
        <f t="shared" ref="N19" si="4">L19/C19</f>
        <v>0.98762317777095221</v>
      </c>
      <c r="P19" s="155"/>
      <c r="Q19" s="156" t="s">
        <v>426</v>
      </c>
      <c r="R19" s="157" t="s">
        <v>220</v>
      </c>
      <c r="S19" s="158">
        <v>128621.18272552799</v>
      </c>
      <c r="T19" s="255"/>
      <c r="U19" s="159"/>
      <c r="V19" s="160"/>
      <c r="W19" s="392" t="str">
        <f>[1]!rlutoconc($C$37,S19,0,$C$60,$C$61,$G$50,$G$51,$G$52,$G$53)</f>
        <v>OORL</v>
      </c>
      <c r="X19" s="394"/>
      <c r="Y19" s="168"/>
      <c r="Z19" s="169"/>
      <c r="AC19" s="372"/>
      <c r="AD19" s="380"/>
      <c r="AE19" s="372"/>
    </row>
    <row r="20" spans="2:31" x14ac:dyDescent="0.25">
      <c r="B20" s="594"/>
      <c r="C20" s="597"/>
      <c r="D20" s="598"/>
      <c r="E20" s="377" t="s">
        <v>398</v>
      </c>
      <c r="F20" s="377" t="s">
        <v>214</v>
      </c>
      <c r="G20" s="383">
        <v>8005.1170882059996</v>
      </c>
      <c r="H20" s="601"/>
      <c r="I20" s="602"/>
      <c r="J20" s="482"/>
      <c r="K20" s="378">
        <f t="shared" si="0"/>
        <v>0.58967881338126049</v>
      </c>
      <c r="L20" s="603"/>
      <c r="M20" s="602"/>
      <c r="N20" s="604"/>
      <c r="P20" s="155"/>
      <c r="Q20" s="156" t="s">
        <v>427</v>
      </c>
      <c r="R20" s="174" t="s">
        <v>95</v>
      </c>
      <c r="S20" s="211">
        <v>149796.04231680001</v>
      </c>
      <c r="T20" s="255"/>
      <c r="U20" s="170"/>
      <c r="V20" s="160"/>
      <c r="W20" s="392" t="str">
        <f>[1]!rlutoconc($C$37,S20,0,$C$60,$C$61,$G$50,$G$51,$G$52,$G$53)</f>
        <v>OORL</v>
      </c>
      <c r="X20" s="394"/>
      <c r="Y20" s="168"/>
      <c r="Z20" s="169"/>
      <c r="AC20" s="372"/>
      <c r="AD20" s="396"/>
      <c r="AE20" s="379"/>
    </row>
    <row r="21" spans="2:31" x14ac:dyDescent="0.25">
      <c r="B21" s="594"/>
      <c r="C21" s="599"/>
      <c r="D21" s="600"/>
      <c r="E21" s="377" t="s">
        <v>399</v>
      </c>
      <c r="F21" s="377" t="s">
        <v>168</v>
      </c>
      <c r="G21" s="383">
        <v>7776.4993503750002</v>
      </c>
      <c r="H21" s="601"/>
      <c r="I21" s="602"/>
      <c r="J21" s="482"/>
      <c r="K21" s="378">
        <f t="shared" si="0"/>
        <v>0.568234999503059</v>
      </c>
      <c r="L21" s="603"/>
      <c r="M21" s="602"/>
      <c r="N21" s="604"/>
      <c r="P21" s="155">
        <v>2.5</v>
      </c>
      <c r="Q21" s="156" t="s">
        <v>428</v>
      </c>
      <c r="R21" s="157" t="s">
        <v>51</v>
      </c>
      <c r="S21" s="158">
        <v>46505.256336197999</v>
      </c>
      <c r="T21" s="385">
        <f>AVERAGE(S21:S23)</f>
        <v>35332.777680512663</v>
      </c>
      <c r="U21" s="159">
        <f>STDEV(S21:S23)/T21</f>
        <v>0.27999225792281518</v>
      </c>
      <c r="V21" s="160">
        <f>T21/T33</f>
        <v>11.225813870784044</v>
      </c>
      <c r="W21" s="392" t="str">
        <f>[1]!rlutoconc($C$37,S21,0,$C$60,$C$61,$G$50,$G$51,$G$52,$G$53)</f>
        <v>OORL</v>
      </c>
      <c r="X21" s="146" t="e">
        <f>AVERAGE(W21:W23)</f>
        <v>#DIV/0!</v>
      </c>
      <c r="Y21" s="162" t="e">
        <f>100*STDEV(W21:W23)/X21</f>
        <v>#DIV/0!</v>
      </c>
      <c r="Z21" s="163" t="e">
        <f>100*X21/P21</f>
        <v>#DIV/0!</v>
      </c>
      <c r="AC21" s="372"/>
      <c r="AD21" s="396"/>
      <c r="AE21" s="379"/>
    </row>
    <row r="22" spans="2:31" x14ac:dyDescent="0.25">
      <c r="B22" s="594">
        <v>6</v>
      </c>
      <c r="C22" s="595">
        <v>0.156</v>
      </c>
      <c r="D22" s="596"/>
      <c r="E22" s="156" t="s">
        <v>429</v>
      </c>
      <c r="F22" s="156" t="s">
        <v>165</v>
      </c>
      <c r="G22" s="383">
        <v>3400.5916228999999</v>
      </c>
      <c r="H22" s="601">
        <f>AVERAGE(G22:G24)</f>
        <v>2274.2619953183334</v>
      </c>
      <c r="I22" s="602">
        <f>STDEV(G22:G24)/H22</f>
        <v>0.85210145511519675</v>
      </c>
      <c r="J22" s="482">
        <f>H22/H28</f>
        <v>1.3228509120065426</v>
      </c>
      <c r="K22" s="378">
        <f t="shared" si="0"/>
        <v>0.17028816594211332</v>
      </c>
      <c r="L22" s="603">
        <f>AVERAGE(K22:K23)</f>
        <v>0.16963398723497433</v>
      </c>
      <c r="M22" s="602">
        <f>STDEV(K22:K23)/L22</f>
        <v>5.4537915127241439E-3</v>
      </c>
      <c r="N22" s="604">
        <f t="shared" ref="N22" si="5">L22/C22</f>
        <v>1.0873973540703483</v>
      </c>
      <c r="P22" s="155"/>
      <c r="Q22" s="156" t="s">
        <v>430</v>
      </c>
      <c r="R22" s="157" t="s">
        <v>271</v>
      </c>
      <c r="S22" s="158">
        <v>31808.417120999999</v>
      </c>
      <c r="T22" s="255"/>
      <c r="U22" s="159"/>
      <c r="V22" s="160"/>
      <c r="W22" s="392" t="str">
        <f>[1]!rlutoconc($C$37,S22,0,$C$60,$C$61,$G$50,$G$51,$G$52,$G$53)</f>
        <v>OORL</v>
      </c>
      <c r="X22" s="394"/>
      <c r="Y22" s="168"/>
      <c r="Z22" s="178"/>
      <c r="AC22" s="372"/>
      <c r="AD22" s="372"/>
      <c r="AE22" s="372"/>
    </row>
    <row r="23" spans="2:31" x14ac:dyDescent="0.25">
      <c r="B23" s="594"/>
      <c r="C23" s="597"/>
      <c r="D23" s="598"/>
      <c r="E23" s="156" t="s">
        <v>431</v>
      </c>
      <c r="F23" s="156" t="s">
        <v>379</v>
      </c>
      <c r="G23" s="383">
        <v>3385.6120864320001</v>
      </c>
      <c r="H23" s="601"/>
      <c r="I23" s="602"/>
      <c r="J23" s="482"/>
      <c r="K23" s="378">
        <f t="shared" si="0"/>
        <v>0.16897980852783534</v>
      </c>
      <c r="L23" s="603"/>
      <c r="M23" s="602"/>
      <c r="N23" s="604"/>
      <c r="P23" s="155"/>
      <c r="Q23" s="156" t="s">
        <v>432</v>
      </c>
      <c r="R23" s="157" t="s">
        <v>66</v>
      </c>
      <c r="S23" s="158">
        <v>27684.659584339999</v>
      </c>
      <c r="T23" s="255"/>
      <c r="U23" s="170"/>
      <c r="V23" s="160"/>
      <c r="W23" s="392" t="str">
        <f>[1]!rlutoconc($C$37,S23,0,$C$60,$C$61,$G$50,$G$51,$G$52,$G$53)</f>
        <v>OORL</v>
      </c>
      <c r="X23" s="394"/>
      <c r="Y23" s="168"/>
      <c r="Z23" s="178"/>
      <c r="AC23" s="372"/>
      <c r="AD23" s="397"/>
      <c r="AE23" s="398"/>
    </row>
    <row r="24" spans="2:31" x14ac:dyDescent="0.25">
      <c r="B24" s="594"/>
      <c r="C24" s="599"/>
      <c r="D24" s="600"/>
      <c r="E24" s="156" t="s">
        <v>433</v>
      </c>
      <c r="F24" s="156" t="s">
        <v>163</v>
      </c>
      <c r="G24" s="383">
        <v>36.582276622999998</v>
      </c>
      <c r="H24" s="601"/>
      <c r="I24" s="602"/>
      <c r="J24" s="482"/>
      <c r="K24" s="378" t="e">
        <f t="shared" si="0"/>
        <v>#NUM!</v>
      </c>
      <c r="L24" s="603"/>
      <c r="M24" s="602"/>
      <c r="N24" s="604"/>
      <c r="P24" s="155">
        <v>0.625</v>
      </c>
      <c r="Q24" s="156" t="s">
        <v>434</v>
      </c>
      <c r="R24" s="157" t="s">
        <v>169</v>
      </c>
      <c r="S24" s="211">
        <v>12316.485008531999</v>
      </c>
      <c r="T24" s="385">
        <f>AVERAGE(S24:S26)</f>
        <v>10722.179221207998</v>
      </c>
      <c r="U24" s="159">
        <f>STDEV(S24:S26)/T24</f>
        <v>0.1605017228879031</v>
      </c>
      <c r="V24" s="160">
        <f>T24/T33</f>
        <v>3.4066155034523389</v>
      </c>
      <c r="W24" s="392" t="str">
        <f>[1]!rlutoconc($C$37,S24,0,$C$60,$C$61,$G$50,$G$51,$G$52,$G$53)</f>
        <v>OORL</v>
      </c>
      <c r="X24" s="146" t="e">
        <f>AVERAGE(W24:W26)</f>
        <v>#DIV/0!</v>
      </c>
      <c r="Y24" s="162" t="e">
        <f>100*STDEV(W24:W26)/X24</f>
        <v>#DIV/0!</v>
      </c>
      <c r="Z24" s="163" t="e">
        <f>100*X24/P24</f>
        <v>#DIV/0!</v>
      </c>
      <c r="AC24" s="372"/>
      <c r="AD24" s="397"/>
      <c r="AE24" s="379"/>
    </row>
    <row r="25" spans="2:31" x14ac:dyDescent="0.25">
      <c r="B25" s="594">
        <v>7</v>
      </c>
      <c r="C25" s="595">
        <v>3.9E-2</v>
      </c>
      <c r="D25" s="596"/>
      <c r="E25" s="377" t="s">
        <v>400</v>
      </c>
      <c r="F25" s="377" t="s">
        <v>401</v>
      </c>
      <c r="G25" s="383">
        <v>1757.258121584</v>
      </c>
      <c r="H25" s="601">
        <f>AVERAGE(G25:G27)</f>
        <v>1757.258121584</v>
      </c>
      <c r="I25" s="602"/>
      <c r="J25" s="482">
        <f>H25/H28</f>
        <v>1.0221296022857385</v>
      </c>
      <c r="K25" s="378">
        <f t="shared" si="0"/>
        <v>3.1127168889397427E-2</v>
      </c>
      <c r="L25" s="603">
        <f>AVERAGE(K25)</f>
        <v>3.1127168889397427E-2</v>
      </c>
      <c r="M25" s="602"/>
      <c r="N25" s="604">
        <f t="shared" ref="N25" si="6">L25/C25</f>
        <v>0.79813253562557507</v>
      </c>
      <c r="P25" s="155"/>
      <c r="Q25" s="156" t="s">
        <v>435</v>
      </c>
      <c r="R25" s="157" t="s">
        <v>436</v>
      </c>
      <c r="S25" s="158">
        <v>10952.27303264</v>
      </c>
      <c r="T25" s="255"/>
      <c r="U25" s="159"/>
      <c r="V25" s="160"/>
      <c r="W25" s="392" t="str">
        <f>[1]!rlutoconc($C$37,S25,0,$C$60,$C$61,$G$50,$G$51,$G$52,$G$53)</f>
        <v>OORL</v>
      </c>
      <c r="X25" s="394"/>
      <c r="Y25" s="168"/>
      <c r="Z25" s="178"/>
      <c r="AC25" s="372"/>
      <c r="AD25" s="397"/>
      <c r="AE25" s="379"/>
    </row>
    <row r="26" spans="2:31" x14ac:dyDescent="0.25">
      <c r="B26" s="594"/>
      <c r="C26" s="597"/>
      <c r="D26" s="598"/>
      <c r="E26" s="377" t="s">
        <v>402</v>
      </c>
      <c r="F26" s="377" t="s">
        <v>218</v>
      </c>
      <c r="G26" s="399" t="s">
        <v>437</v>
      </c>
      <c r="H26" s="601"/>
      <c r="I26" s="602"/>
      <c r="J26" s="482"/>
      <c r="K26" s="378" t="e">
        <f t="shared" si="0"/>
        <v>#NUM!</v>
      </c>
      <c r="L26" s="603"/>
      <c r="M26" s="602"/>
      <c r="N26" s="604"/>
      <c r="P26" s="155"/>
      <c r="Q26" s="156" t="s">
        <v>438</v>
      </c>
      <c r="R26" s="157" t="s">
        <v>408</v>
      </c>
      <c r="S26" s="158">
        <v>8897.7796224520007</v>
      </c>
      <c r="T26" s="255"/>
      <c r="U26" s="170"/>
      <c r="V26" s="160"/>
      <c r="W26" s="392" t="str">
        <f>[1]!rlutoconc($C$37,S26,0,$C$60,$C$61,$G$50,$G$51,$G$52,$G$53)</f>
        <v>OORL</v>
      </c>
      <c r="X26" s="394"/>
      <c r="Y26" s="168"/>
      <c r="Z26" s="178"/>
      <c r="AC26" s="400"/>
      <c r="AD26" s="400"/>
      <c r="AE26" s="400"/>
    </row>
    <row r="27" spans="2:31" x14ac:dyDescent="0.25">
      <c r="B27" s="594"/>
      <c r="C27" s="599"/>
      <c r="D27" s="600"/>
      <c r="E27" s="401"/>
      <c r="F27" s="401"/>
      <c r="G27" s="402"/>
      <c r="H27" s="601"/>
      <c r="I27" s="602"/>
      <c r="J27" s="482"/>
      <c r="K27" s="378"/>
      <c r="L27" s="603"/>
      <c r="M27" s="602"/>
      <c r="N27" s="604"/>
      <c r="P27" s="155">
        <v>0.15625</v>
      </c>
      <c r="Q27" s="156" t="s">
        <v>439</v>
      </c>
      <c r="R27" s="157" t="s">
        <v>57</v>
      </c>
      <c r="S27" s="391">
        <v>6402.9114611000005</v>
      </c>
      <c r="T27" s="385">
        <f>AVERAGE(S27:S29)</f>
        <v>6843.4791711203334</v>
      </c>
      <c r="U27" s="159">
        <f>STDEV(S27:S29)/T27</f>
        <v>6.2668262498245211E-2</v>
      </c>
      <c r="V27" s="160">
        <f>T27/T33</f>
        <v>2.1742876854529163</v>
      </c>
      <c r="W27" s="392" t="str">
        <f>[1]!rlutoconc($C$37,S27,0,$C$60,$C$61,$G$50,$G$51,$G$52,$G$53)</f>
        <v>OORL</v>
      </c>
      <c r="X27" s="146" t="e">
        <f>AVERAGE(W27:W29)</f>
        <v>#DIV/0!</v>
      </c>
      <c r="Y27" s="162" t="e">
        <f>100*STDEV(W27:W29)/X27</f>
        <v>#DIV/0!</v>
      </c>
      <c r="Z27" s="163" t="e">
        <f>100*X27/P27</f>
        <v>#DIV/0!</v>
      </c>
      <c r="AC27" s="400"/>
      <c r="AD27" s="373"/>
      <c r="AE27" s="379"/>
    </row>
    <row r="28" spans="2:31" x14ac:dyDescent="0.25">
      <c r="B28" s="594">
        <v>8</v>
      </c>
      <c r="C28" s="595">
        <v>0</v>
      </c>
      <c r="D28" s="596"/>
      <c r="E28" s="377" t="s">
        <v>403</v>
      </c>
      <c r="F28" s="377" t="s">
        <v>404</v>
      </c>
      <c r="G28" s="383">
        <v>1735.5658765109999</v>
      </c>
      <c r="H28" s="601">
        <f>AVERAGE(G28:G30)</f>
        <v>1719.2126298410001</v>
      </c>
      <c r="I28" s="602">
        <f>STDEV(G28:G30)/H28</f>
        <v>8.1531567972286917E-2</v>
      </c>
      <c r="J28" s="482"/>
      <c r="K28" s="378">
        <f t="shared" ref="K28:K30" si="7" xml:space="preserve"> $M$54 * ((($M$53 - $M$52) / (G28 - $M$52)) - 1) ^ (1 / $M$55)</f>
        <v>2.9384782494448303E-2</v>
      </c>
      <c r="L28" s="603">
        <f>AVERAGE(K28:K30)</f>
        <v>2.8147027783857179E-2</v>
      </c>
      <c r="M28" s="602">
        <f>STDEV(K28:K30)/L28</f>
        <v>0.39750014118815208</v>
      </c>
      <c r="N28" s="604"/>
      <c r="P28" s="155"/>
      <c r="Q28" s="156" t="s">
        <v>440</v>
      </c>
      <c r="R28" s="157" t="s">
        <v>69</v>
      </c>
      <c r="S28" s="212">
        <v>6867.922159187</v>
      </c>
      <c r="T28" s="255"/>
      <c r="U28" s="170"/>
      <c r="V28" s="160"/>
      <c r="W28" s="392" t="str">
        <f>[1]!rlutoconc($C$37,S28,0,$C$60,$C$61,$G$50,$G$51,$G$52,$G$53)</f>
        <v>OORL</v>
      </c>
      <c r="X28" s="394"/>
      <c r="Y28" s="168"/>
      <c r="Z28" s="179"/>
      <c r="AC28" s="400"/>
      <c r="AD28" s="373"/>
      <c r="AE28" s="379"/>
    </row>
    <row r="29" spans="2:31" x14ac:dyDescent="0.25">
      <c r="B29" s="594"/>
      <c r="C29" s="597"/>
      <c r="D29" s="598"/>
      <c r="E29" s="377" t="s">
        <v>405</v>
      </c>
      <c r="F29" s="377" t="s">
        <v>162</v>
      </c>
      <c r="G29" s="383">
        <v>1850.4888150679999</v>
      </c>
      <c r="H29" s="601"/>
      <c r="I29" s="602"/>
      <c r="J29" s="482"/>
      <c r="K29" s="378">
        <f t="shared" si="7"/>
        <v>3.8665130733959059E-2</v>
      </c>
      <c r="L29" s="603"/>
      <c r="M29" s="602"/>
      <c r="N29" s="604"/>
      <c r="P29" s="155"/>
      <c r="Q29" s="156" t="s">
        <v>441</v>
      </c>
      <c r="R29" s="157" t="s">
        <v>84</v>
      </c>
      <c r="S29" s="391">
        <v>7259.6038930739996</v>
      </c>
      <c r="T29" s="255"/>
      <c r="U29" s="170"/>
      <c r="V29" s="160"/>
      <c r="W29" s="392" t="str">
        <f>[1]!rlutoconc($C$37,S29,0,$C$60,$C$61,$G$50,$G$51,$G$52,$G$53)</f>
        <v>OORL</v>
      </c>
      <c r="X29" s="394"/>
      <c r="Y29" s="168"/>
      <c r="Z29" s="179"/>
      <c r="AC29" s="400"/>
      <c r="AD29" s="373"/>
      <c r="AE29" s="379"/>
    </row>
    <row r="30" spans="2:31" x14ac:dyDescent="0.25">
      <c r="B30" s="594"/>
      <c r="C30" s="599"/>
      <c r="D30" s="600"/>
      <c r="E30" s="377" t="s">
        <v>406</v>
      </c>
      <c r="F30" s="377" t="s">
        <v>407</v>
      </c>
      <c r="G30" s="383">
        <v>1571.5831979439999</v>
      </c>
      <c r="H30" s="601"/>
      <c r="I30" s="602"/>
      <c r="J30" s="482"/>
      <c r="K30" s="378">
        <f t="shared" si="7"/>
        <v>1.6391170123164166E-2</v>
      </c>
      <c r="L30" s="603"/>
      <c r="M30" s="602"/>
      <c r="N30" s="604"/>
      <c r="P30" s="155">
        <v>3.90625E-2</v>
      </c>
      <c r="Q30" s="156" t="s">
        <v>442</v>
      </c>
      <c r="R30" s="157" t="s">
        <v>167</v>
      </c>
      <c r="S30" s="172">
        <v>2191.9107790899998</v>
      </c>
      <c r="T30" s="385">
        <f>AVERAGE(S30:S32)</f>
        <v>2814.4110330073331</v>
      </c>
      <c r="U30" s="159">
        <f>STDEV(S30:S32)/T30</f>
        <v>0.19189076192015775</v>
      </c>
      <c r="V30" s="160">
        <f>T30/T33</f>
        <v>0.89418541327552248</v>
      </c>
      <c r="W30" s="392" t="str">
        <f>[1]!rlutoconc($C$37,S30,0,$C$60,$C$61,$G$50,$G$51,$G$52,$G$53)</f>
        <v>OORL</v>
      </c>
      <c r="X30" s="146" t="e">
        <f>AVERAGE(W30:W32)</f>
        <v>#DIV/0!</v>
      </c>
      <c r="Y30" s="162" t="e">
        <f>100*STDEV(W30:W32)/X30</f>
        <v>#DIV/0!</v>
      </c>
      <c r="Z30" s="163" t="e">
        <f>100*X30/P30</f>
        <v>#DIV/0!</v>
      </c>
      <c r="AC30" s="381"/>
      <c r="AD30" s="373"/>
      <c r="AE30" s="381"/>
    </row>
    <row r="31" spans="2:31" x14ac:dyDescent="0.25">
      <c r="P31" s="155"/>
      <c r="Q31" s="156" t="s">
        <v>443</v>
      </c>
      <c r="R31" s="157" t="s">
        <v>233</v>
      </c>
      <c r="S31" s="158">
        <v>3093.5003978340001</v>
      </c>
      <c r="T31" s="255"/>
      <c r="U31" s="170"/>
      <c r="V31" s="160"/>
      <c r="W31" s="392" t="str">
        <f>[1]!rlutoconc($C$37,S31,0,$C$60,$C$61,$G$50,$G$51,$G$52,$G$53)</f>
        <v>OORL</v>
      </c>
      <c r="X31" s="394"/>
      <c r="Y31" s="168"/>
      <c r="Z31" s="179"/>
      <c r="AC31" s="381"/>
      <c r="AD31" s="373"/>
      <c r="AE31" s="403"/>
    </row>
    <row r="32" spans="2:31" x14ac:dyDescent="0.25">
      <c r="P32" s="155"/>
      <c r="Q32" s="156" t="s">
        <v>444</v>
      </c>
      <c r="R32" s="157" t="s">
        <v>401</v>
      </c>
      <c r="S32" s="158">
        <v>3157.821922098</v>
      </c>
      <c r="T32" s="255"/>
      <c r="U32" s="170"/>
      <c r="V32" s="160"/>
      <c r="W32" s="392" t="str">
        <f>[1]!rlutoconc($C$37,S32,0,$C$60,$C$61,$G$50,$G$51,$G$52,$G$53)</f>
        <v>OORL</v>
      </c>
      <c r="X32" s="394"/>
      <c r="Y32" s="168"/>
      <c r="Z32" s="179"/>
      <c r="AC32" s="400"/>
      <c r="AD32" s="400"/>
      <c r="AE32" s="400"/>
    </row>
    <row r="33" spans="1:31" x14ac:dyDescent="0.25">
      <c r="A33" s="147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P33" s="155">
        <v>0</v>
      </c>
      <c r="Q33" s="156" t="s">
        <v>445</v>
      </c>
      <c r="R33" s="157" t="s">
        <v>446</v>
      </c>
      <c r="S33" s="158">
        <v>3578.1757803999999</v>
      </c>
      <c r="T33" s="385">
        <f>AVERAGE(S33:S35)</f>
        <v>3147.4580005703333</v>
      </c>
      <c r="U33" s="159">
        <f>STDEV(S33:S35)/T33</f>
        <v>0.14979289329136627</v>
      </c>
      <c r="V33" s="160"/>
      <c r="W33" s="392" t="str">
        <f>[1]!rlutoconc($C$37,S33,0,$C$60,$C$61,$G$50,$G$51,$G$52,$G$53)</f>
        <v>OORL</v>
      </c>
      <c r="X33" s="146" t="s">
        <v>36</v>
      </c>
      <c r="Y33" s="168"/>
      <c r="Z33" s="180"/>
      <c r="AC33" s="400"/>
      <c r="AD33" s="400"/>
      <c r="AE33" s="400"/>
    </row>
    <row r="34" spans="1:31" x14ac:dyDescent="0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P34" s="155"/>
      <c r="Q34" s="156" t="s">
        <v>447</v>
      </c>
      <c r="R34" s="157" t="s">
        <v>409</v>
      </c>
      <c r="S34" s="158">
        <v>3220.4437433749999</v>
      </c>
      <c r="T34" s="255"/>
      <c r="U34" s="159"/>
      <c r="V34" s="160"/>
      <c r="W34" s="392" t="str">
        <f>[1]!rlutoconc($C$37,S34,0,$C$60,$C$61,$G$50,$G$51,$G$52,$G$53)</f>
        <v>OORL</v>
      </c>
      <c r="X34" s="394"/>
      <c r="Y34" s="140"/>
      <c r="Z34" s="171"/>
      <c r="AC34" s="400"/>
      <c r="AD34" s="400"/>
      <c r="AE34" s="400"/>
    </row>
    <row r="35" spans="1:31" x14ac:dyDescent="0.25">
      <c r="A35" s="147"/>
      <c r="B35" s="209"/>
      <c r="C35" s="147"/>
      <c r="D35" s="154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P35" s="405"/>
      <c r="Q35" s="406" t="s">
        <v>448</v>
      </c>
      <c r="R35" s="407" t="s">
        <v>108</v>
      </c>
      <c r="S35" s="408">
        <v>2643.7544779360001</v>
      </c>
      <c r="T35" s="409"/>
      <c r="U35" s="410"/>
      <c r="V35" s="411"/>
      <c r="W35" s="412" t="str">
        <f>[1]!rlutoconc($C$37,S35,0,$C$60,$C$61,$G$50,$G$51,$G$52,$G$53)</f>
        <v>OORL</v>
      </c>
      <c r="X35" s="413"/>
      <c r="Y35" s="414"/>
      <c r="Z35" s="415"/>
      <c r="AC35" s="400"/>
      <c r="AD35" s="400"/>
      <c r="AE35" s="400"/>
    </row>
    <row r="36" spans="1:31" x14ac:dyDescent="0.25">
      <c r="A36" s="147"/>
      <c r="B36" s="41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P36" s="417"/>
      <c r="Q36" s="418"/>
      <c r="R36" s="419"/>
      <c r="S36" s="418"/>
      <c r="T36" s="372"/>
      <c r="U36" s="372"/>
      <c r="V36" s="372"/>
      <c r="W36" s="420"/>
      <c r="X36" s="421"/>
      <c r="Y36" s="422"/>
      <c r="Z36" s="372"/>
      <c r="AA36" s="372"/>
      <c r="AB36" s="400"/>
      <c r="AC36" s="400"/>
      <c r="AD36" s="400"/>
      <c r="AE36" s="400"/>
    </row>
    <row r="37" spans="1:31" x14ac:dyDescent="0.25">
      <c r="A37" s="147"/>
      <c r="B37" s="209"/>
      <c r="C37" s="147"/>
      <c r="D37" s="147"/>
      <c r="E37" s="147"/>
      <c r="F37" s="147"/>
      <c r="G37" s="147"/>
      <c r="H37" s="147"/>
      <c r="I37" s="147"/>
      <c r="J37" s="147"/>
      <c r="K37" s="146"/>
      <c r="L37" s="147"/>
      <c r="M37" s="147"/>
      <c r="N37" s="147"/>
      <c r="P37" s="417"/>
      <c r="Q37" s="418"/>
      <c r="R37" s="419"/>
      <c r="S37" s="418"/>
      <c r="T37" s="372"/>
      <c r="U37" s="372"/>
      <c r="V37" s="372"/>
      <c r="W37" s="420"/>
      <c r="X37" s="421"/>
      <c r="Y37" s="422"/>
      <c r="Z37" s="372"/>
      <c r="AA37" s="372"/>
      <c r="AB37" s="400"/>
      <c r="AC37" s="400"/>
      <c r="AD37" s="400"/>
      <c r="AE37" s="400"/>
    </row>
    <row r="38" spans="1:31" ht="15.75" thickBot="1" x14ac:dyDescent="0.3">
      <c r="A38" s="147"/>
      <c r="B38" s="209"/>
      <c r="C38" s="210"/>
      <c r="D38" s="147"/>
      <c r="E38" s="147"/>
      <c r="F38" s="147"/>
      <c r="G38" s="147"/>
      <c r="H38" s="147"/>
      <c r="I38" s="147"/>
      <c r="J38" s="147"/>
      <c r="K38" s="146"/>
      <c r="L38" s="147"/>
      <c r="M38" s="147"/>
      <c r="N38" s="147"/>
      <c r="P38" s="417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0"/>
      <c r="AE38" s="400"/>
    </row>
    <row r="39" spans="1:31" ht="16.5" thickTop="1" thickBot="1" x14ac:dyDescent="0.3">
      <c r="A39" s="147"/>
      <c r="B39" s="499" t="s">
        <v>10</v>
      </c>
      <c r="C39" s="500"/>
      <c r="D39" s="520" t="s">
        <v>11</v>
      </c>
      <c r="E39" s="500"/>
      <c r="F39" s="20"/>
      <c r="G39" s="20"/>
      <c r="H39" s="21" t="s">
        <v>12</v>
      </c>
      <c r="I39" s="22" t="s">
        <v>170</v>
      </c>
      <c r="J39" s="23"/>
      <c r="K39" s="23"/>
      <c r="L39" s="23"/>
      <c r="M39" s="24"/>
      <c r="N39" s="25"/>
      <c r="O39" s="26"/>
      <c r="P39" s="21" t="s">
        <v>14</v>
      </c>
      <c r="Q39" s="27">
        <v>41464</v>
      </c>
      <c r="R39" s="2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423"/>
      <c r="AE39" s="423"/>
    </row>
    <row r="40" spans="1:31" ht="16.5" thickTop="1" thickBot="1" x14ac:dyDescent="0.3">
      <c r="A40" s="147"/>
      <c r="B40" s="369" t="s">
        <v>16</v>
      </c>
      <c r="C40" s="369" t="s">
        <v>17</v>
      </c>
      <c r="D40" s="369" t="s">
        <v>18</v>
      </c>
      <c r="E40" s="369" t="s">
        <v>19</v>
      </c>
      <c r="F40" s="20"/>
      <c r="G40" s="20"/>
      <c r="H40" s="21" t="s">
        <v>20</v>
      </c>
      <c r="I40" s="524" t="s">
        <v>171</v>
      </c>
      <c r="J40" s="524"/>
      <c r="K40" s="524"/>
      <c r="L40" s="524"/>
      <c r="M40" s="524"/>
      <c r="N40" s="524"/>
      <c r="O40" s="32"/>
      <c r="P40" s="21" t="s">
        <v>22</v>
      </c>
      <c r="Q40" s="27" t="s">
        <v>449</v>
      </c>
      <c r="R40" s="20"/>
      <c r="S40" s="154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423"/>
      <c r="AE40" s="423"/>
    </row>
    <row r="41" spans="1:31" ht="16.5" customHeight="1" thickTop="1" thickBot="1" x14ac:dyDescent="0.3">
      <c r="A41" s="147"/>
      <c r="B41" s="37">
        <v>0</v>
      </c>
      <c r="C41" s="38">
        <v>1757.258121584</v>
      </c>
      <c r="D41" s="39" t="s">
        <v>36</v>
      </c>
      <c r="E41" s="38">
        <v>1351.6087540529147</v>
      </c>
      <c r="F41" s="40"/>
      <c r="G41" s="20"/>
      <c r="H41" s="21" t="s">
        <v>37</v>
      </c>
      <c r="I41" s="525" t="s">
        <v>172</v>
      </c>
      <c r="J41" s="526"/>
      <c r="K41" s="526"/>
      <c r="L41" s="526"/>
      <c r="M41" s="526"/>
      <c r="N41" s="527"/>
      <c r="O41" s="32"/>
      <c r="P41" s="41" t="s">
        <v>39</v>
      </c>
      <c r="Q41" s="42" t="s">
        <v>387</v>
      </c>
      <c r="R41" s="2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423"/>
      <c r="AE41" s="423"/>
    </row>
    <row r="42" spans="1:31" ht="16.5" thickTop="1" thickBot="1" x14ac:dyDescent="0.3">
      <c r="A42" s="147"/>
      <c r="B42" s="37">
        <v>0</v>
      </c>
      <c r="C42" s="47">
        <v>2</v>
      </c>
      <c r="D42" s="39" t="s">
        <v>36</v>
      </c>
      <c r="E42" s="38">
        <v>1351.6087540529147</v>
      </c>
      <c r="F42" s="20"/>
      <c r="G42" s="20"/>
      <c r="H42" s="48"/>
      <c r="I42" s="528"/>
      <c r="J42" s="529"/>
      <c r="K42" s="529"/>
      <c r="L42" s="529"/>
      <c r="M42" s="529"/>
      <c r="N42" s="530"/>
      <c r="O42" s="49"/>
      <c r="P42" s="21" t="s">
        <v>43</v>
      </c>
      <c r="Q42" s="50" t="s">
        <v>287</v>
      </c>
      <c r="R42" s="20"/>
      <c r="S42" s="147"/>
      <c r="T42" s="147"/>
      <c r="U42" s="147"/>
      <c r="V42" s="147"/>
      <c r="W42" s="147"/>
      <c r="X42" s="147"/>
      <c r="Y42" s="147"/>
      <c r="Z42" s="146"/>
      <c r="AA42" s="147"/>
      <c r="AB42" s="147"/>
      <c r="AC42" s="147"/>
      <c r="AD42" s="423"/>
      <c r="AE42" s="423"/>
    </row>
    <row r="43" spans="1:31" ht="16.5" thickTop="1" thickBot="1" x14ac:dyDescent="0.3">
      <c r="A43" s="147"/>
      <c r="B43" s="37">
        <v>0</v>
      </c>
      <c r="C43" s="47">
        <v>1735.5658765109999</v>
      </c>
      <c r="D43" s="39" t="s">
        <v>36</v>
      </c>
      <c r="E43" s="38">
        <v>1351.6087540529147</v>
      </c>
      <c r="F43" s="20"/>
      <c r="G43" s="20"/>
      <c r="H43" s="55"/>
      <c r="I43" s="528"/>
      <c r="J43" s="529"/>
      <c r="K43" s="529"/>
      <c r="L43" s="529"/>
      <c r="M43" s="529"/>
      <c r="N43" s="530"/>
      <c r="O43" s="56"/>
      <c r="P43" s="21" t="s">
        <v>46</v>
      </c>
      <c r="Q43" s="50" t="s">
        <v>1</v>
      </c>
      <c r="R43" s="20"/>
      <c r="S43" s="147"/>
      <c r="T43" s="147"/>
      <c r="U43" s="147"/>
      <c r="V43" s="147"/>
      <c r="W43" s="147"/>
      <c r="X43" s="147"/>
      <c r="Y43" s="147"/>
      <c r="Z43" s="146"/>
      <c r="AA43" s="147"/>
      <c r="AB43" s="147"/>
      <c r="AC43" s="147"/>
      <c r="AD43" s="424"/>
      <c r="AE43" s="424"/>
    </row>
    <row r="44" spans="1:31" ht="16.5" thickTop="1" thickBot="1" x14ac:dyDescent="0.3">
      <c r="A44" s="147"/>
      <c r="B44" s="37">
        <v>0</v>
      </c>
      <c r="C44" s="47">
        <v>1850.4888150679999</v>
      </c>
      <c r="D44" s="39" t="s">
        <v>36</v>
      </c>
      <c r="E44" s="38">
        <v>1351.6087540529147</v>
      </c>
      <c r="F44" s="20"/>
      <c r="G44" s="20"/>
      <c r="H44" s="55"/>
      <c r="I44" s="528"/>
      <c r="J44" s="529"/>
      <c r="K44" s="529"/>
      <c r="L44" s="529"/>
      <c r="M44" s="529"/>
      <c r="N44" s="530"/>
      <c r="O44" s="32"/>
      <c r="P44" s="21" t="s">
        <v>49</v>
      </c>
      <c r="Q44" s="59">
        <v>118</v>
      </c>
      <c r="R44" s="20"/>
      <c r="S44" s="147"/>
      <c r="T44" s="147"/>
      <c r="U44" s="147"/>
      <c r="V44" s="147"/>
      <c r="W44" s="147"/>
      <c r="X44" s="425"/>
      <c r="Y44" s="425"/>
      <c r="Z44" s="425"/>
      <c r="AA44" s="425"/>
      <c r="AB44" s="147"/>
      <c r="AC44" s="147"/>
      <c r="AD44" s="424"/>
      <c r="AE44" s="424"/>
    </row>
    <row r="45" spans="1:31" ht="16.5" thickTop="1" thickBot="1" x14ac:dyDescent="0.3">
      <c r="A45" s="147"/>
      <c r="B45" s="37">
        <v>0</v>
      </c>
      <c r="C45" s="47">
        <v>1571.5831979439999</v>
      </c>
      <c r="D45" s="39" t="s">
        <v>36</v>
      </c>
      <c r="E45" s="38">
        <v>1351.6087540529147</v>
      </c>
      <c r="F45" s="20"/>
      <c r="G45" s="20"/>
      <c r="H45" s="55"/>
      <c r="I45" s="528"/>
      <c r="J45" s="529"/>
      <c r="K45" s="529"/>
      <c r="L45" s="529"/>
      <c r="M45" s="529"/>
      <c r="N45" s="530"/>
      <c r="O45" s="32"/>
      <c r="P45" s="21" t="s">
        <v>52</v>
      </c>
      <c r="Q45" s="50">
        <v>10</v>
      </c>
      <c r="R45" s="20"/>
      <c r="S45" s="154"/>
      <c r="T45" s="154"/>
      <c r="U45" s="154"/>
      <c r="V45" s="154"/>
      <c r="W45" s="154"/>
      <c r="X45" s="426"/>
      <c r="Y45" s="425"/>
      <c r="Z45" s="425"/>
      <c r="AA45" s="425"/>
      <c r="AB45" s="147"/>
      <c r="AC45" s="147"/>
      <c r="AD45" s="424"/>
      <c r="AE45" s="424"/>
    </row>
    <row r="46" spans="1:31" ht="16.5" thickTop="1" thickBot="1" x14ac:dyDescent="0.3">
      <c r="A46" s="147"/>
      <c r="B46" s="37">
        <v>0.2</v>
      </c>
      <c r="C46" s="47">
        <v>3400.5916228999999</v>
      </c>
      <c r="D46" s="39">
        <v>0.17028816594211274</v>
      </c>
      <c r="E46" s="38">
        <v>3739.2296318493263</v>
      </c>
      <c r="F46" s="20"/>
      <c r="G46" s="20"/>
      <c r="H46" s="55"/>
      <c r="I46" s="528"/>
      <c r="J46" s="529"/>
      <c r="K46" s="529"/>
      <c r="L46" s="529"/>
      <c r="M46" s="529"/>
      <c r="N46" s="530"/>
      <c r="O46" s="32"/>
      <c r="P46" s="21" t="s">
        <v>55</v>
      </c>
      <c r="Q46" s="42" t="s">
        <v>387</v>
      </c>
      <c r="R46" s="20"/>
      <c r="S46" s="154"/>
      <c r="T46" s="164"/>
      <c r="U46" s="164"/>
      <c r="V46" s="165"/>
      <c r="W46" s="161"/>
      <c r="X46" s="146"/>
      <c r="Y46" s="146"/>
      <c r="Z46" s="161"/>
      <c r="AA46" s="427"/>
      <c r="AB46" s="147"/>
      <c r="AC46" s="147"/>
      <c r="AD46" s="424"/>
      <c r="AE46" s="424"/>
    </row>
    <row r="47" spans="1:31" ht="16.5" thickTop="1" thickBot="1" x14ac:dyDescent="0.3">
      <c r="A47" s="147"/>
      <c r="B47" s="37">
        <v>0.2</v>
      </c>
      <c r="C47" s="47">
        <v>3385.6120864320001</v>
      </c>
      <c r="D47" s="39">
        <v>0.16897980852783459</v>
      </c>
      <c r="E47" s="38">
        <v>3739.2296318493263</v>
      </c>
      <c r="F47" s="20"/>
      <c r="G47" s="20"/>
      <c r="H47" s="55"/>
      <c r="I47" s="528"/>
      <c r="J47" s="529"/>
      <c r="K47" s="529"/>
      <c r="L47" s="529"/>
      <c r="M47" s="529"/>
      <c r="N47" s="530"/>
      <c r="O47" s="32"/>
      <c r="P47" s="62"/>
      <c r="Q47" s="63"/>
      <c r="R47" s="20"/>
      <c r="S47" s="154"/>
      <c r="T47" s="428"/>
      <c r="U47" s="164"/>
      <c r="V47" s="165"/>
      <c r="W47" s="167"/>
      <c r="X47" s="146"/>
      <c r="Y47" s="393"/>
      <c r="Z47" s="165"/>
      <c r="AA47" s="429"/>
      <c r="AB47" s="147"/>
      <c r="AC47" s="147"/>
      <c r="AD47" s="140"/>
      <c r="AE47" s="140"/>
    </row>
    <row r="48" spans="1:31" ht="15.75" thickBot="1" x14ac:dyDescent="0.3">
      <c r="A48" s="147"/>
      <c r="B48" s="37">
        <v>0.6</v>
      </c>
      <c r="C48" s="47">
        <v>9108.3296763380004</v>
      </c>
      <c r="D48" s="39">
        <v>0.6938796454362155</v>
      </c>
      <c r="E48" s="38">
        <v>8114.9535575905738</v>
      </c>
      <c r="F48" s="20"/>
      <c r="G48" s="20"/>
      <c r="H48" s="55"/>
      <c r="I48" s="528"/>
      <c r="J48" s="529"/>
      <c r="K48" s="529"/>
      <c r="L48" s="529"/>
      <c r="M48" s="529"/>
      <c r="N48" s="530"/>
      <c r="O48" s="32"/>
      <c r="P48" s="41" t="s">
        <v>61</v>
      </c>
      <c r="Q48" s="370">
        <v>0.04</v>
      </c>
      <c r="R48" s="20"/>
      <c r="S48" s="154"/>
      <c r="T48" s="164"/>
      <c r="U48" s="164"/>
      <c r="V48" s="147"/>
      <c r="W48" s="147"/>
      <c r="X48" s="146"/>
      <c r="Y48" s="393"/>
      <c r="Z48" s="165"/>
      <c r="AA48" s="429"/>
      <c r="AB48" s="147"/>
      <c r="AC48" s="147"/>
    </row>
    <row r="49" spans="1:29" ht="16.5" thickTop="1" thickBot="1" x14ac:dyDescent="0.3">
      <c r="A49" s="147"/>
      <c r="B49" s="37">
        <v>0.6</v>
      </c>
      <c r="C49" s="47">
        <v>8005.1170882059996</v>
      </c>
      <c r="D49" s="39">
        <v>0.58967881338125971</v>
      </c>
      <c r="E49" s="38">
        <v>8114.9535575905738</v>
      </c>
      <c r="F49" s="20"/>
      <c r="G49" s="20"/>
      <c r="H49" s="55"/>
      <c r="I49" s="531"/>
      <c r="J49" s="532"/>
      <c r="K49" s="532"/>
      <c r="L49" s="532"/>
      <c r="M49" s="532"/>
      <c r="N49" s="533"/>
      <c r="O49" s="67"/>
      <c r="P49" s="21" t="s">
        <v>64</v>
      </c>
      <c r="Q49" s="50">
        <v>160</v>
      </c>
      <c r="R49" s="20"/>
      <c r="S49" s="154"/>
      <c r="T49" s="164"/>
      <c r="U49" s="164"/>
      <c r="V49" s="165"/>
      <c r="W49" s="161"/>
      <c r="X49" s="146"/>
      <c r="Y49" s="146"/>
      <c r="Z49" s="161"/>
      <c r="AA49" s="427"/>
      <c r="AB49" s="147"/>
      <c r="AC49" s="147"/>
    </row>
    <row r="50" spans="1:29" ht="16.5" thickTop="1" thickBot="1" x14ac:dyDescent="0.3">
      <c r="A50" s="147"/>
      <c r="B50" s="37">
        <v>0.6</v>
      </c>
      <c r="C50" s="47">
        <v>7776.4993503750002</v>
      </c>
      <c r="D50" s="39">
        <v>0.56823499950305789</v>
      </c>
      <c r="E50" s="38">
        <v>8114.9535575905738</v>
      </c>
      <c r="F50" s="20"/>
      <c r="G50" s="20"/>
      <c r="H50" s="20"/>
      <c r="I50" s="20"/>
      <c r="J50" s="20"/>
      <c r="K50" s="20"/>
      <c r="L50" s="20"/>
      <c r="M50" s="20"/>
      <c r="N50" s="20"/>
      <c r="O50" s="55"/>
      <c r="P50" s="21" t="s">
        <v>67</v>
      </c>
      <c r="Q50" s="50">
        <v>0.04</v>
      </c>
      <c r="R50" s="20"/>
      <c r="S50" s="154"/>
      <c r="T50" s="177"/>
      <c r="U50" s="164"/>
      <c r="V50" s="165"/>
      <c r="W50" s="167"/>
      <c r="X50" s="146"/>
      <c r="Y50" s="393"/>
      <c r="Z50" s="165"/>
      <c r="AA50" s="429"/>
      <c r="AB50" s="147"/>
      <c r="AC50" s="147"/>
    </row>
    <row r="51" spans="1:29" ht="16.5" thickTop="1" thickBot="1" x14ac:dyDescent="0.3">
      <c r="A51" s="147"/>
      <c r="B51" s="37">
        <v>2.5</v>
      </c>
      <c r="C51" s="47">
        <v>29985.383686320001</v>
      </c>
      <c r="D51" s="39">
        <v>2.8339554262614737</v>
      </c>
      <c r="E51" s="38">
        <v>26898.090412558839</v>
      </c>
      <c r="F51" s="20"/>
      <c r="G51" s="68"/>
      <c r="H51" s="21" t="s">
        <v>70</v>
      </c>
      <c r="I51" s="69">
        <v>0.2</v>
      </c>
      <c r="J51" s="59" t="s">
        <v>1</v>
      </c>
      <c r="K51" s="70"/>
      <c r="L51" s="499" t="s">
        <v>71</v>
      </c>
      <c r="M51" s="516"/>
      <c r="N51" s="71" t="s">
        <v>72</v>
      </c>
      <c r="O51" s="55"/>
      <c r="P51" s="21" t="s">
        <v>73</v>
      </c>
      <c r="Q51" s="72">
        <v>160</v>
      </c>
      <c r="R51" s="20"/>
      <c r="S51" s="154"/>
      <c r="T51" s="322"/>
      <c r="U51" s="164"/>
      <c r="V51" s="147"/>
      <c r="W51" s="147"/>
      <c r="X51" s="146"/>
      <c r="Y51" s="393"/>
      <c r="Z51" s="165"/>
      <c r="AA51" s="429"/>
      <c r="AB51" s="147"/>
      <c r="AC51" s="147"/>
    </row>
    <row r="52" spans="1:29" ht="16.5" thickTop="1" thickBot="1" x14ac:dyDescent="0.3">
      <c r="A52" s="147"/>
      <c r="B52" s="37">
        <v>2.5</v>
      </c>
      <c r="C52" s="47">
        <v>26647.819517445001</v>
      </c>
      <c r="D52" s="39">
        <v>2.473176220180282</v>
      </c>
      <c r="E52" s="38">
        <v>26898.090412558839</v>
      </c>
      <c r="F52" s="20"/>
      <c r="G52" s="74"/>
      <c r="H52" s="21" t="s">
        <v>76</v>
      </c>
      <c r="I52" s="69">
        <v>160</v>
      </c>
      <c r="J52" s="59" t="s">
        <v>1</v>
      </c>
      <c r="K52" s="70"/>
      <c r="L52" s="69" t="s">
        <v>77</v>
      </c>
      <c r="M52" s="75">
        <v>1351.6087540529099</v>
      </c>
      <c r="N52" s="75">
        <v>250.53639636851685</v>
      </c>
      <c r="O52" s="55"/>
      <c r="P52" s="76"/>
      <c r="Q52" s="76"/>
      <c r="R52" s="20"/>
      <c r="S52" s="154"/>
      <c r="T52" s="173"/>
      <c r="U52" s="164"/>
      <c r="V52" s="165"/>
      <c r="W52" s="161"/>
      <c r="X52" s="146"/>
      <c r="Y52" s="146"/>
      <c r="Z52" s="161"/>
      <c r="AA52" s="427"/>
      <c r="AB52" s="147"/>
      <c r="AC52" s="147"/>
    </row>
    <row r="53" spans="1:29" ht="16.5" thickTop="1" thickBot="1" x14ac:dyDescent="0.3">
      <c r="A53" s="147"/>
      <c r="B53" s="37">
        <v>2.5</v>
      </c>
      <c r="C53" s="47">
        <v>29159.749698869</v>
      </c>
      <c r="D53" s="39">
        <v>2.7440932908801843</v>
      </c>
      <c r="E53" s="38">
        <v>26898.090412558839</v>
      </c>
      <c r="F53" s="20"/>
      <c r="G53" s="74"/>
      <c r="H53" s="21" t="s">
        <v>61</v>
      </c>
      <c r="I53" s="69">
        <v>0.2</v>
      </c>
      <c r="J53" s="59" t="s">
        <v>1</v>
      </c>
      <c r="K53" s="70"/>
      <c r="L53" s="69" t="s">
        <v>80</v>
      </c>
      <c r="M53" s="75">
        <v>577950.76305812295</v>
      </c>
      <c r="N53" s="75">
        <v>82784.121334530311</v>
      </c>
      <c r="O53" s="55"/>
      <c r="P53" s="369" t="s">
        <v>81</v>
      </c>
      <c r="Q53" s="50" t="s">
        <v>82</v>
      </c>
      <c r="R53" s="20"/>
      <c r="S53" s="154"/>
      <c r="T53" s="164"/>
      <c r="U53" s="164"/>
      <c r="V53" s="165"/>
      <c r="W53" s="161"/>
      <c r="X53" s="146"/>
      <c r="Y53" s="393"/>
      <c r="Z53" s="165"/>
      <c r="AA53" s="429"/>
      <c r="AB53" s="147"/>
      <c r="AC53" s="147"/>
    </row>
    <row r="54" spans="1:29" ht="16.5" thickTop="1" thickBot="1" x14ac:dyDescent="0.3">
      <c r="A54" s="147"/>
      <c r="B54" s="37">
        <v>10</v>
      </c>
      <c r="C54" s="47">
        <v>77783.062137144007</v>
      </c>
      <c r="D54" s="39">
        <v>8.7201807151099953</v>
      </c>
      <c r="E54" s="38">
        <v>86875.286987519226</v>
      </c>
      <c r="F54" s="20"/>
      <c r="G54" s="74"/>
      <c r="H54" s="21" t="s">
        <v>64</v>
      </c>
      <c r="I54" s="69">
        <v>160</v>
      </c>
      <c r="J54" s="59" t="s">
        <v>1</v>
      </c>
      <c r="K54" s="70"/>
      <c r="L54" s="69" t="s">
        <v>86</v>
      </c>
      <c r="M54" s="75">
        <v>62.382147760308001</v>
      </c>
      <c r="N54" s="75">
        <v>18.963953928444536</v>
      </c>
      <c r="O54" s="55"/>
      <c r="P54" s="79"/>
      <c r="Q54" s="76"/>
      <c r="R54" s="20"/>
      <c r="S54" s="176"/>
      <c r="T54" s="322"/>
      <c r="U54" s="164"/>
      <c r="V54" s="147"/>
      <c r="W54" s="161"/>
      <c r="X54" s="146"/>
      <c r="Y54" s="393"/>
      <c r="Z54" s="165"/>
      <c r="AA54" s="429"/>
      <c r="AB54" s="147"/>
      <c r="AC54" s="147"/>
    </row>
    <row r="55" spans="1:29" ht="16.5" customHeight="1" thickTop="1" thickBot="1" x14ac:dyDescent="0.3">
      <c r="A55" s="147"/>
      <c r="B55" s="37">
        <v>10</v>
      </c>
      <c r="C55" s="47">
        <v>83707.941783785005</v>
      </c>
      <c r="D55" s="39">
        <v>9.5479211933843011</v>
      </c>
      <c r="E55" s="38">
        <v>86875.286987519226</v>
      </c>
      <c r="F55" s="20"/>
      <c r="G55" s="81"/>
      <c r="H55" s="21" t="s">
        <v>89</v>
      </c>
      <c r="I55" s="69" t="s">
        <v>90</v>
      </c>
      <c r="J55" s="59" t="s">
        <v>1</v>
      </c>
      <c r="K55" s="70"/>
      <c r="L55" s="69" t="s">
        <v>91</v>
      </c>
      <c r="M55" s="75">
        <v>-0.95472236942024802</v>
      </c>
      <c r="N55" s="75">
        <v>5.3965420043775192E-2</v>
      </c>
      <c r="O55" s="55"/>
      <c r="P55" s="504" t="s">
        <v>92</v>
      </c>
      <c r="Q55" s="506" t="s">
        <v>93</v>
      </c>
      <c r="R55" s="20"/>
      <c r="S55" s="154"/>
      <c r="T55" s="164"/>
      <c r="U55" s="164"/>
      <c r="V55" s="165"/>
      <c r="W55" s="161"/>
      <c r="X55" s="146"/>
      <c r="Y55" s="146"/>
      <c r="Z55" s="161"/>
      <c r="AA55" s="427"/>
      <c r="AB55" s="147"/>
      <c r="AC55" s="147"/>
    </row>
    <row r="56" spans="1:29" ht="16.5" thickTop="1" thickBot="1" x14ac:dyDescent="0.3">
      <c r="A56" s="147"/>
      <c r="B56" s="37">
        <v>10</v>
      </c>
      <c r="C56" s="47">
        <v>82288.727211417994</v>
      </c>
      <c r="D56" s="39">
        <v>9.3475370681661261</v>
      </c>
      <c r="E56" s="38">
        <v>86875.286987519226</v>
      </c>
      <c r="F56" s="20"/>
      <c r="G56" s="84"/>
      <c r="H56" s="85" t="s">
        <v>96</v>
      </c>
      <c r="I56" s="86">
        <v>84.816993617489828</v>
      </c>
      <c r="J56" s="59" t="s">
        <v>97</v>
      </c>
      <c r="K56" s="70"/>
      <c r="L56" s="69" t="s">
        <v>98</v>
      </c>
      <c r="M56" s="75" t="e">
        <v>#N/A</v>
      </c>
      <c r="N56" s="75" t="e">
        <v>#N/A</v>
      </c>
      <c r="O56" s="55"/>
      <c r="P56" s="505"/>
      <c r="Q56" s="507"/>
      <c r="R56" s="20"/>
      <c r="S56" s="154"/>
      <c r="T56" s="164"/>
      <c r="U56" s="164"/>
      <c r="V56" s="165"/>
      <c r="W56" s="161"/>
      <c r="X56" s="146"/>
      <c r="Y56" s="393"/>
      <c r="Z56" s="165"/>
      <c r="AA56" s="430"/>
      <c r="AB56" s="147"/>
      <c r="AC56" s="147"/>
    </row>
    <row r="57" spans="1:29" ht="16.5" thickTop="1" thickBot="1" x14ac:dyDescent="0.3">
      <c r="A57" s="147"/>
      <c r="B57" s="37">
        <v>40</v>
      </c>
      <c r="C57" s="47">
        <v>195223.04318000001</v>
      </c>
      <c r="D57" s="39">
        <v>30.596802371199395</v>
      </c>
      <c r="E57" s="38">
        <v>229392.79173170871</v>
      </c>
      <c r="F57" s="20"/>
      <c r="G57" s="88"/>
      <c r="H57" s="85" t="s">
        <v>101</v>
      </c>
      <c r="I57" s="89">
        <v>0.54537915127186498</v>
      </c>
      <c r="J57" s="59" t="s">
        <v>97</v>
      </c>
      <c r="K57" s="20"/>
      <c r="L57" s="20"/>
      <c r="M57" s="20"/>
      <c r="N57" s="20"/>
      <c r="O57" s="55"/>
      <c r="P57" s="90"/>
      <c r="Q57" s="90"/>
      <c r="R57" s="20"/>
      <c r="S57" s="154"/>
      <c r="T57" s="164"/>
      <c r="U57" s="164"/>
      <c r="V57" s="147"/>
      <c r="W57" s="161"/>
      <c r="X57" s="146"/>
      <c r="Y57" s="393"/>
      <c r="Z57" s="165"/>
      <c r="AA57" s="430"/>
      <c r="AB57" s="147"/>
      <c r="AC57" s="147"/>
    </row>
    <row r="58" spans="1:29" ht="16.5" customHeight="1" thickTop="1" thickBot="1" x14ac:dyDescent="0.3">
      <c r="A58" s="147"/>
      <c r="B58" s="37">
        <v>40</v>
      </c>
      <c r="C58" s="47">
        <v>229229.06804546001</v>
      </c>
      <c r="D58" s="39">
        <v>39.950264793420963</v>
      </c>
      <c r="E58" s="38">
        <v>229392.79173170871</v>
      </c>
      <c r="F58" s="20"/>
      <c r="G58" s="74"/>
      <c r="H58" s="21" t="s">
        <v>104</v>
      </c>
      <c r="I58" s="86">
        <v>7.6666757007243911</v>
      </c>
      <c r="J58" s="59" t="s">
        <v>97</v>
      </c>
      <c r="K58" s="20"/>
      <c r="L58" s="92">
        <v>0</v>
      </c>
      <c r="M58" s="20"/>
      <c r="N58" s="20"/>
      <c r="O58" s="55"/>
      <c r="P58" s="508" t="s">
        <v>105</v>
      </c>
      <c r="Q58" s="511" t="s">
        <v>106</v>
      </c>
      <c r="R58" s="20"/>
      <c r="S58" s="154"/>
      <c r="T58" s="322"/>
      <c r="U58" s="164"/>
      <c r="V58" s="165"/>
      <c r="W58" s="161"/>
      <c r="X58" s="146"/>
      <c r="Y58" s="146"/>
      <c r="Z58" s="161"/>
      <c r="AA58" s="427"/>
      <c r="AB58" s="147"/>
      <c r="AC58" s="147"/>
    </row>
    <row r="59" spans="1:29" ht="16.5" thickTop="1" thickBot="1" x14ac:dyDescent="0.3">
      <c r="A59" s="147"/>
      <c r="B59" s="37">
        <v>40</v>
      </c>
      <c r="C59" s="47">
        <v>284509.53626140801</v>
      </c>
      <c r="D59" s="39">
        <v>60.094287768534905</v>
      </c>
      <c r="E59" s="38">
        <v>229392.79173170871</v>
      </c>
      <c r="F59" s="20"/>
      <c r="G59" s="74"/>
      <c r="H59" s="21" t="s">
        <v>109</v>
      </c>
      <c r="I59" s="94">
        <v>12.76708545083051</v>
      </c>
      <c r="J59" s="59" t="s">
        <v>97</v>
      </c>
      <c r="K59" s="20"/>
      <c r="L59" s="20"/>
      <c r="M59" s="20"/>
      <c r="N59" s="20"/>
      <c r="O59" s="55"/>
      <c r="P59" s="509"/>
      <c r="Q59" s="512"/>
      <c r="R59" s="20"/>
      <c r="S59" s="154"/>
      <c r="T59" s="164"/>
      <c r="U59" s="164"/>
      <c r="V59" s="165"/>
      <c r="W59" s="161"/>
      <c r="X59" s="146"/>
      <c r="Y59" s="393"/>
      <c r="Z59" s="165"/>
      <c r="AA59" s="430"/>
      <c r="AB59" s="147"/>
      <c r="AC59" s="147"/>
    </row>
    <row r="60" spans="1:29" ht="16.5" thickTop="1" thickBot="1" x14ac:dyDescent="0.3">
      <c r="A60" s="147"/>
      <c r="B60" s="37">
        <v>160</v>
      </c>
      <c r="C60" s="47">
        <v>389297.73603010701</v>
      </c>
      <c r="D60" s="39">
        <v>132.74466329416998</v>
      </c>
      <c r="E60" s="38">
        <v>411195.36108353897</v>
      </c>
      <c r="F60" s="20"/>
      <c r="G60" s="74"/>
      <c r="H60" s="21" t="s">
        <v>112</v>
      </c>
      <c r="I60" s="96">
        <v>16.625555555555554</v>
      </c>
      <c r="J60" s="59" t="s">
        <v>97</v>
      </c>
      <c r="K60" s="20"/>
      <c r="L60" s="20"/>
      <c r="M60" s="20"/>
      <c r="N60" s="20"/>
      <c r="O60" s="55"/>
      <c r="P60" s="510"/>
      <c r="Q60" s="513"/>
      <c r="R60" s="20"/>
      <c r="S60" s="154"/>
      <c r="T60" s="164"/>
      <c r="U60" s="164"/>
      <c r="V60" s="147"/>
      <c r="W60" s="161"/>
      <c r="X60" s="146"/>
      <c r="Y60" s="393"/>
      <c r="Z60" s="165"/>
      <c r="AA60" s="430"/>
      <c r="AB60" s="147"/>
      <c r="AC60" s="147"/>
    </row>
    <row r="61" spans="1:29" ht="16.5" thickTop="1" thickBot="1" x14ac:dyDescent="0.3">
      <c r="A61" s="147"/>
      <c r="B61" s="37">
        <v>160</v>
      </c>
      <c r="C61" s="47">
        <v>424015.34099435998</v>
      </c>
      <c r="D61" s="39">
        <v>179.68837646961001</v>
      </c>
      <c r="E61" s="38">
        <v>411195.36108353897</v>
      </c>
      <c r="F61" s="20"/>
      <c r="G61" s="74"/>
      <c r="H61" s="55"/>
      <c r="I61" s="20"/>
      <c r="J61" s="20"/>
      <c r="K61" s="20"/>
      <c r="L61" s="20"/>
      <c r="M61" s="76"/>
      <c r="N61" s="204"/>
      <c r="O61" s="204"/>
      <c r="P61" s="204"/>
      <c r="Q61" s="204"/>
      <c r="R61" s="204"/>
      <c r="S61" s="154"/>
      <c r="T61" s="428"/>
      <c r="U61" s="164"/>
      <c r="V61" s="165"/>
      <c r="W61" s="161"/>
      <c r="X61" s="146"/>
      <c r="Y61" s="146"/>
      <c r="Z61" s="161"/>
      <c r="AA61" s="427"/>
      <c r="AB61" s="147"/>
      <c r="AC61" s="147"/>
    </row>
    <row r="62" spans="1:29" ht="16.5" thickTop="1" thickBot="1" x14ac:dyDescent="0.3">
      <c r="A62" s="147"/>
      <c r="B62" s="37"/>
      <c r="C62" s="47"/>
      <c r="D62" s="39" t="s">
        <v>119</v>
      </c>
      <c r="E62" s="38" t="s">
        <v>119</v>
      </c>
      <c r="F62" s="20"/>
      <c r="G62" s="74"/>
      <c r="H62" s="21" t="s">
        <v>118</v>
      </c>
      <c r="I62" s="86">
        <v>3282.6360359295504</v>
      </c>
      <c r="J62" s="59" t="s">
        <v>17</v>
      </c>
      <c r="K62" s="103"/>
      <c r="L62" s="20"/>
      <c r="M62" s="76"/>
      <c r="N62" s="104" t="s">
        <v>119</v>
      </c>
      <c r="O62" s="204"/>
      <c r="P62" s="105" t="s">
        <v>120</v>
      </c>
      <c r="Q62" s="106">
        <v>1.6</v>
      </c>
      <c r="R62" s="204"/>
      <c r="S62" s="154"/>
      <c r="T62" s="326"/>
      <c r="U62" s="164"/>
      <c r="V62" s="147"/>
      <c r="W62" s="161"/>
      <c r="X62" s="146"/>
      <c r="Y62" s="393"/>
      <c r="Z62" s="165"/>
      <c r="AA62" s="431"/>
      <c r="AB62" s="147"/>
      <c r="AC62" s="147"/>
    </row>
    <row r="63" spans="1:29" ht="16.5" thickTop="1" thickBot="1" x14ac:dyDescent="0.3">
      <c r="A63" s="147"/>
      <c r="B63" s="37"/>
      <c r="C63" s="47"/>
      <c r="D63" s="39" t="s">
        <v>119</v>
      </c>
      <c r="E63" s="38" t="s">
        <v>119</v>
      </c>
      <c r="F63" s="20"/>
      <c r="G63" s="74"/>
      <c r="H63" s="21" t="s">
        <v>123</v>
      </c>
      <c r="I63" s="86">
        <v>426556.28407143068</v>
      </c>
      <c r="J63" s="59" t="s">
        <v>17</v>
      </c>
      <c r="K63" s="20"/>
      <c r="L63" s="109"/>
      <c r="M63" s="110"/>
      <c r="N63" s="204" t="s">
        <v>119</v>
      </c>
      <c r="O63" s="204"/>
      <c r="P63" s="105" t="s">
        <v>124</v>
      </c>
      <c r="Q63" s="106">
        <v>1.6</v>
      </c>
      <c r="R63" s="204"/>
      <c r="S63" s="154"/>
      <c r="T63" s="428"/>
      <c r="U63" s="164"/>
      <c r="V63" s="147"/>
      <c r="W63" s="161"/>
      <c r="X63" s="146"/>
      <c r="Y63" s="393"/>
      <c r="Z63" s="165"/>
      <c r="AA63" s="431"/>
      <c r="AB63" s="147"/>
      <c r="AC63" s="147"/>
    </row>
    <row r="64" spans="1:29" ht="16.5" thickTop="1" thickBot="1" x14ac:dyDescent="0.3">
      <c r="A64" s="147"/>
      <c r="B64" s="37"/>
      <c r="C64" s="47"/>
      <c r="D64" s="39" t="s">
        <v>119</v>
      </c>
      <c r="E64" s="38" t="s">
        <v>119</v>
      </c>
      <c r="F64" s="20"/>
      <c r="G64" s="74"/>
      <c r="H64" s="48"/>
      <c r="I64" s="111"/>
      <c r="J64" s="112"/>
      <c r="K64" s="20"/>
      <c r="L64" s="20"/>
      <c r="M64" s="76"/>
      <c r="N64" s="204" t="s">
        <v>127</v>
      </c>
      <c r="O64" s="204"/>
      <c r="P64" s="113" t="s">
        <v>128</v>
      </c>
      <c r="Q64" s="106">
        <v>1</v>
      </c>
      <c r="R64" s="204"/>
      <c r="S64" s="154"/>
      <c r="T64" s="173"/>
      <c r="U64" s="164"/>
      <c r="V64" s="165"/>
      <c r="W64" s="161"/>
      <c r="X64" s="146"/>
      <c r="Y64" s="146"/>
      <c r="Z64" s="161"/>
      <c r="AA64" s="427"/>
      <c r="AB64" s="147"/>
      <c r="AC64" s="147"/>
    </row>
    <row r="65" spans="1:34" ht="16.5" customHeight="1" thickTop="1" thickBot="1" x14ac:dyDescent="0.3">
      <c r="A65" s="147"/>
      <c r="B65" s="37"/>
      <c r="C65" s="47"/>
      <c r="D65" s="39" t="s">
        <v>119</v>
      </c>
      <c r="E65" s="38" t="s">
        <v>119</v>
      </c>
      <c r="F65" s="20"/>
      <c r="G65" s="74"/>
      <c r="H65" s="497" t="s">
        <v>131</v>
      </c>
      <c r="I65" s="499" t="s">
        <v>132</v>
      </c>
      <c r="J65" s="500"/>
      <c r="K65" s="20"/>
      <c r="L65" s="20"/>
      <c r="M65" s="85" t="s">
        <v>133</v>
      </c>
      <c r="N65" s="86">
        <v>97.635324926181255</v>
      </c>
      <c r="O65" s="59" t="s">
        <v>97</v>
      </c>
      <c r="P65" s="105" t="s">
        <v>134</v>
      </c>
      <c r="Q65" s="115">
        <v>50</v>
      </c>
      <c r="R65" s="204"/>
      <c r="S65" s="154"/>
      <c r="T65" s="164"/>
      <c r="U65" s="164"/>
      <c r="V65" s="147"/>
      <c r="W65" s="161"/>
      <c r="X65" s="146"/>
      <c r="Y65" s="393"/>
      <c r="Z65" s="165"/>
      <c r="AA65" s="431"/>
      <c r="AB65" s="147"/>
      <c r="AC65" s="147"/>
    </row>
    <row r="66" spans="1:34" ht="16.5" thickTop="1" thickBot="1" x14ac:dyDescent="0.3">
      <c r="A66" s="147"/>
      <c r="B66" s="37"/>
      <c r="C66" s="47"/>
      <c r="D66" s="39" t="s">
        <v>119</v>
      </c>
      <c r="E66" s="38" t="s">
        <v>119</v>
      </c>
      <c r="F66" s="20"/>
      <c r="G66" s="74"/>
      <c r="H66" s="498"/>
      <c r="I66" s="369" t="s">
        <v>16</v>
      </c>
      <c r="J66" s="369" t="s">
        <v>17</v>
      </c>
      <c r="K66" s="92">
        <v>1</v>
      </c>
      <c r="L66" s="20"/>
      <c r="M66" s="85" t="s">
        <v>136</v>
      </c>
      <c r="N66" s="89">
        <v>21.248852519264247</v>
      </c>
      <c r="O66" s="59" t="s">
        <v>97</v>
      </c>
      <c r="P66" s="105" t="s">
        <v>137</v>
      </c>
      <c r="Q66" s="117">
        <v>5000000</v>
      </c>
      <c r="R66" s="204"/>
      <c r="S66" s="154"/>
      <c r="T66" s="164"/>
      <c r="U66" s="164"/>
      <c r="V66" s="147"/>
      <c r="W66" s="161"/>
      <c r="X66" s="146"/>
      <c r="Y66" s="393"/>
      <c r="Z66" s="165"/>
      <c r="AA66" s="431"/>
      <c r="AB66" s="147"/>
      <c r="AC66" s="147"/>
    </row>
    <row r="67" spans="1:34" ht="16.5" customHeight="1" thickTop="1" thickBot="1" x14ac:dyDescent="0.3">
      <c r="B67" s="37"/>
      <c r="C67" s="47"/>
      <c r="D67" s="39" t="s">
        <v>119</v>
      </c>
      <c r="E67" s="38" t="s">
        <v>119</v>
      </c>
      <c r="F67" s="20"/>
      <c r="G67" s="74"/>
      <c r="H67" s="490" t="s">
        <v>139</v>
      </c>
      <c r="I67" s="120">
        <v>0</v>
      </c>
      <c r="J67" s="121">
        <v>1</v>
      </c>
      <c r="K67" s="92">
        <v>1</v>
      </c>
      <c r="L67" s="20"/>
      <c r="M67" s="76"/>
      <c r="N67" s="204"/>
      <c r="O67" s="204"/>
      <c r="P67" s="204"/>
      <c r="Q67" s="204"/>
      <c r="R67" s="204"/>
      <c r="S67" s="154"/>
      <c r="T67" s="164"/>
      <c r="U67" s="164"/>
      <c r="V67" s="165"/>
      <c r="W67" s="161"/>
      <c r="X67" s="146"/>
      <c r="Y67" s="146"/>
      <c r="Z67" s="165"/>
      <c r="AA67" s="432"/>
      <c r="AB67" s="147"/>
      <c r="AC67" s="147"/>
    </row>
    <row r="68" spans="1:34" ht="15.75" thickBot="1" x14ac:dyDescent="0.3">
      <c r="B68" s="37"/>
      <c r="C68" s="47"/>
      <c r="D68" s="39" t="s">
        <v>119</v>
      </c>
      <c r="E68" s="38" t="s">
        <v>119</v>
      </c>
      <c r="F68" s="20"/>
      <c r="G68" s="74"/>
      <c r="H68" s="490"/>
      <c r="I68" s="181">
        <v>0.2</v>
      </c>
      <c r="J68" s="121">
        <v>36.582276622999998</v>
      </c>
      <c r="K68" s="92">
        <v>1</v>
      </c>
      <c r="L68" s="20"/>
      <c r="M68" s="76"/>
      <c r="N68" s="204"/>
      <c r="O68" s="204"/>
      <c r="P68" s="204"/>
      <c r="Q68" s="204"/>
      <c r="R68" s="204"/>
      <c r="S68" s="154"/>
      <c r="T68" s="164"/>
      <c r="U68" s="164"/>
      <c r="V68" s="165"/>
      <c r="W68" s="161"/>
      <c r="X68" s="146"/>
      <c r="Y68" s="393"/>
      <c r="Z68" s="147"/>
      <c r="AA68" s="147"/>
      <c r="AB68" s="147"/>
      <c r="AC68" s="147"/>
    </row>
    <row r="69" spans="1:34" ht="15.75" thickBot="1" x14ac:dyDescent="0.3">
      <c r="B69" s="37"/>
      <c r="C69" s="47"/>
      <c r="D69" s="39" t="s">
        <v>119</v>
      </c>
      <c r="E69" s="38" t="s">
        <v>119</v>
      </c>
      <c r="F69" s="20"/>
      <c r="G69" s="74"/>
      <c r="H69" s="490"/>
      <c r="I69" s="122">
        <v>160</v>
      </c>
      <c r="J69" s="123">
        <v>583851.77989792498</v>
      </c>
      <c r="K69" s="92">
        <v>0</v>
      </c>
      <c r="L69" s="20"/>
      <c r="M69" s="76"/>
      <c r="N69" s="204"/>
      <c r="O69" s="204"/>
      <c r="P69" s="204"/>
      <c r="Q69" s="204"/>
      <c r="R69" s="204"/>
      <c r="S69" s="154"/>
      <c r="T69" s="173"/>
      <c r="U69" s="164"/>
      <c r="V69" s="147"/>
      <c r="W69" s="161"/>
      <c r="X69" s="146"/>
      <c r="Y69" s="393"/>
      <c r="Z69" s="147"/>
      <c r="AA69" s="147"/>
      <c r="AB69" s="147"/>
      <c r="AC69" s="147"/>
    </row>
    <row r="70" spans="1:34" ht="15.75" thickBot="1" x14ac:dyDescent="0.3">
      <c r="B70" s="37"/>
      <c r="C70" s="47"/>
      <c r="D70" s="39" t="s">
        <v>119</v>
      </c>
      <c r="E70" s="38" t="s">
        <v>119</v>
      </c>
      <c r="F70" s="20"/>
      <c r="G70" s="124"/>
      <c r="H70" s="491"/>
      <c r="I70" s="122"/>
      <c r="J70" s="123"/>
      <c r="K70" s="92"/>
      <c r="L70" s="20"/>
      <c r="M70" s="76"/>
      <c r="N70" s="204"/>
      <c r="O70" s="204"/>
      <c r="P70" s="204"/>
      <c r="Q70" s="204"/>
      <c r="R70" s="204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</row>
    <row r="71" spans="1:34" ht="15.75" thickTop="1" x14ac:dyDescent="0.25">
      <c r="B71" s="37"/>
      <c r="C71" s="47"/>
      <c r="D71" s="39" t="s">
        <v>119</v>
      </c>
      <c r="E71" s="38" t="s">
        <v>119</v>
      </c>
      <c r="F71" s="20"/>
      <c r="G71" s="20"/>
      <c r="H71" s="20"/>
      <c r="I71" s="127"/>
      <c r="J71" s="128"/>
      <c r="K71" s="92"/>
      <c r="L71" s="20"/>
      <c r="M71" s="76"/>
      <c r="N71" s="204"/>
      <c r="O71" s="204"/>
      <c r="P71" s="204"/>
      <c r="Q71" s="204"/>
    </row>
    <row r="74" spans="1:34" x14ac:dyDescent="0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</row>
    <row r="75" spans="1:34" x14ac:dyDescent="0.25">
      <c r="A75" s="147"/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147"/>
      <c r="P75" s="147"/>
      <c r="R75" s="395"/>
      <c r="S75" s="395"/>
      <c r="T75" s="395"/>
      <c r="U75" s="395"/>
      <c r="V75" s="372"/>
      <c r="W75" s="372"/>
      <c r="X75" s="373"/>
      <c r="Y75" s="374"/>
      <c r="Z75" s="374"/>
      <c r="AA75" s="374"/>
      <c r="AB75" s="374"/>
      <c r="AC75" s="374"/>
      <c r="AD75" s="434"/>
      <c r="AE75" s="372"/>
      <c r="AF75" s="373"/>
      <c r="AG75" s="374"/>
      <c r="AH75" s="147"/>
    </row>
    <row r="76" spans="1:34" x14ac:dyDescent="0.25">
      <c r="A76" s="147"/>
      <c r="B76" s="219"/>
      <c r="C76" s="219"/>
      <c r="D76" s="219"/>
      <c r="E76" s="219"/>
      <c r="F76" s="219"/>
      <c r="G76" s="219"/>
      <c r="H76" s="219"/>
      <c r="I76" s="219"/>
      <c r="J76" s="219"/>
      <c r="K76" s="349"/>
      <c r="L76" s="349"/>
      <c r="M76" s="349"/>
      <c r="N76" s="349"/>
      <c r="O76" s="147"/>
      <c r="P76" s="147"/>
      <c r="R76" s="395"/>
      <c r="S76" s="395"/>
      <c r="T76" s="395"/>
      <c r="U76" s="395"/>
      <c r="V76" s="372"/>
      <c r="W76" s="372"/>
      <c r="X76" s="373"/>
      <c r="Y76" s="435"/>
      <c r="Z76" s="435"/>
      <c r="AA76" s="435"/>
      <c r="AB76" s="435"/>
      <c r="AC76" s="435"/>
      <c r="AD76" s="435"/>
      <c r="AE76" s="372"/>
      <c r="AF76" s="373"/>
      <c r="AG76" s="374"/>
      <c r="AH76" s="147"/>
    </row>
    <row r="77" spans="1:34" x14ac:dyDescent="0.25">
      <c r="A77" s="147"/>
      <c r="B77" s="366"/>
      <c r="C77" s="367"/>
      <c r="D77" s="367"/>
      <c r="E77" s="367"/>
      <c r="F77" s="367"/>
      <c r="G77" s="367"/>
      <c r="H77" s="367"/>
      <c r="I77" s="367"/>
      <c r="J77" s="367"/>
      <c r="K77" s="349"/>
      <c r="L77" s="349"/>
      <c r="M77" s="349"/>
      <c r="N77" s="349"/>
      <c r="O77" s="147"/>
      <c r="P77" s="147"/>
      <c r="R77" s="417"/>
      <c r="S77" s="418"/>
      <c r="T77" s="419"/>
      <c r="U77" s="418"/>
      <c r="V77" s="372"/>
      <c r="W77" s="372"/>
      <c r="X77" s="373"/>
      <c r="Y77" s="436"/>
      <c r="Z77" s="436"/>
      <c r="AA77" s="436"/>
      <c r="AB77" s="436"/>
      <c r="AC77" s="436"/>
      <c r="AD77" s="436"/>
      <c r="AE77" s="372"/>
      <c r="AF77" s="373"/>
      <c r="AG77" s="376"/>
      <c r="AH77" s="147"/>
    </row>
    <row r="78" spans="1:34" x14ac:dyDescent="0.25">
      <c r="A78" s="147"/>
      <c r="B78" s="437"/>
      <c r="C78" s="438"/>
      <c r="D78" s="438"/>
      <c r="E78" s="356"/>
      <c r="F78" s="356"/>
      <c r="G78" s="357"/>
      <c r="H78" s="439"/>
      <c r="I78" s="440"/>
      <c r="J78" s="439"/>
      <c r="K78" s="360"/>
      <c r="L78" s="441"/>
      <c r="M78" s="440"/>
      <c r="N78" s="371"/>
      <c r="O78" s="147"/>
      <c r="P78" s="147"/>
      <c r="R78" s="417"/>
      <c r="S78" s="418"/>
      <c r="T78" s="419"/>
      <c r="U78" s="418"/>
      <c r="V78" s="372"/>
      <c r="W78" s="372"/>
      <c r="X78" s="372"/>
      <c r="Y78" s="436"/>
      <c r="Z78" s="436"/>
      <c r="AA78" s="436"/>
      <c r="AB78" s="436"/>
      <c r="AC78" s="436"/>
      <c r="AD78" s="436"/>
      <c r="AE78" s="372"/>
      <c r="AF78" s="373"/>
      <c r="AG78" s="379"/>
      <c r="AH78" s="147"/>
    </row>
    <row r="79" spans="1:34" x14ac:dyDescent="0.25">
      <c r="A79" s="147"/>
      <c r="B79" s="437"/>
      <c r="C79" s="438"/>
      <c r="D79" s="438"/>
      <c r="E79" s="356"/>
      <c r="F79" s="356"/>
      <c r="G79" s="357"/>
      <c r="H79" s="439"/>
      <c r="I79" s="440"/>
      <c r="J79" s="439"/>
      <c r="K79" s="360"/>
      <c r="L79" s="441"/>
      <c r="M79" s="440"/>
      <c r="N79" s="371"/>
      <c r="O79" s="147"/>
      <c r="P79" s="147"/>
      <c r="R79" s="417"/>
      <c r="S79" s="418"/>
      <c r="T79" s="419"/>
      <c r="U79" s="418"/>
      <c r="V79" s="372"/>
      <c r="W79" s="372"/>
      <c r="X79" s="372"/>
      <c r="Y79" s="436"/>
      <c r="Z79" s="436"/>
      <c r="AA79" s="436"/>
      <c r="AB79" s="436"/>
      <c r="AC79" s="436"/>
      <c r="AD79" s="436"/>
      <c r="AE79" s="380"/>
      <c r="AF79" s="373"/>
      <c r="AG79" s="379"/>
      <c r="AH79" s="147"/>
    </row>
    <row r="80" spans="1:34" x14ac:dyDescent="0.25">
      <c r="A80" s="147"/>
      <c r="B80" s="437"/>
      <c r="C80" s="438"/>
      <c r="D80" s="438"/>
      <c r="E80" s="356"/>
      <c r="F80" s="356"/>
      <c r="G80" s="357"/>
      <c r="H80" s="439"/>
      <c r="I80" s="440"/>
      <c r="J80" s="439"/>
      <c r="K80" s="360"/>
      <c r="L80" s="441"/>
      <c r="M80" s="440"/>
      <c r="N80" s="371"/>
      <c r="O80" s="147"/>
      <c r="P80" s="147"/>
      <c r="R80" s="417"/>
      <c r="S80" s="418"/>
      <c r="T80" s="419"/>
      <c r="U80" s="418"/>
      <c r="V80" s="372"/>
      <c r="W80" s="372"/>
      <c r="X80" s="372"/>
      <c r="Y80" s="436"/>
      <c r="Z80" s="436"/>
      <c r="AA80" s="436"/>
      <c r="AB80" s="436"/>
      <c r="AC80" s="436"/>
      <c r="AD80" s="436"/>
      <c r="AE80" s="372"/>
      <c r="AF80" s="373"/>
      <c r="AG80" s="381"/>
      <c r="AH80" s="147"/>
    </row>
    <row r="81" spans="1:34" x14ac:dyDescent="0.25">
      <c r="A81" s="147"/>
      <c r="B81" s="437"/>
      <c r="C81" s="438"/>
      <c r="D81" s="438"/>
      <c r="E81" s="357"/>
      <c r="F81" s="357"/>
      <c r="G81" s="177"/>
      <c r="H81" s="439"/>
      <c r="I81" s="440"/>
      <c r="J81" s="439"/>
      <c r="K81" s="360"/>
      <c r="L81" s="441"/>
      <c r="M81" s="440"/>
      <c r="N81" s="371"/>
      <c r="O81" s="147"/>
      <c r="P81" s="147"/>
      <c r="R81" s="417"/>
      <c r="S81" s="418"/>
      <c r="T81" s="419"/>
      <c r="U81" s="418"/>
      <c r="V81" s="372"/>
      <c r="W81" s="372"/>
      <c r="X81" s="372"/>
      <c r="Y81" s="436"/>
      <c r="Z81" s="436"/>
      <c r="AA81" s="436"/>
      <c r="AB81" s="436"/>
      <c r="AC81" s="436"/>
      <c r="AD81" s="436"/>
      <c r="AE81" s="372"/>
      <c r="AF81" s="373"/>
      <c r="AG81" s="379"/>
      <c r="AH81" s="147"/>
    </row>
    <row r="82" spans="1:34" x14ac:dyDescent="0.25">
      <c r="A82" s="147"/>
      <c r="B82" s="437"/>
      <c r="C82" s="438"/>
      <c r="D82" s="438"/>
      <c r="E82" s="357"/>
      <c r="F82" s="357"/>
      <c r="G82" s="364"/>
      <c r="H82" s="439"/>
      <c r="I82" s="440"/>
      <c r="J82" s="439"/>
      <c r="K82" s="360"/>
      <c r="L82" s="441"/>
      <c r="M82" s="440"/>
      <c r="N82" s="371"/>
      <c r="O82" s="147"/>
      <c r="P82" s="147"/>
      <c r="R82" s="417"/>
      <c r="S82" s="418"/>
      <c r="T82" s="419"/>
      <c r="U82" s="418"/>
      <c r="V82" s="372"/>
      <c r="W82" s="372"/>
      <c r="X82" s="372"/>
      <c r="Y82" s="436"/>
      <c r="Z82" s="436"/>
      <c r="AA82" s="436"/>
      <c r="AB82" s="436"/>
      <c r="AC82" s="436"/>
      <c r="AD82" s="436"/>
      <c r="AE82" s="372"/>
      <c r="AF82" s="373"/>
      <c r="AG82" s="376"/>
      <c r="AH82" s="147"/>
    </row>
    <row r="83" spans="1:34" x14ac:dyDescent="0.25">
      <c r="A83" s="147"/>
      <c r="B83" s="437"/>
      <c r="C83" s="438"/>
      <c r="D83" s="438"/>
      <c r="E83" s="357"/>
      <c r="F83" s="357"/>
      <c r="G83" s="364"/>
      <c r="H83" s="439"/>
      <c r="I83" s="440"/>
      <c r="J83" s="439"/>
      <c r="K83" s="360"/>
      <c r="L83" s="441"/>
      <c r="M83" s="440"/>
      <c r="N83" s="371"/>
      <c r="O83" s="147"/>
      <c r="P83" s="147"/>
      <c r="R83" s="417"/>
      <c r="S83" s="418"/>
      <c r="T83" s="419"/>
      <c r="U83" s="418"/>
      <c r="V83" s="372"/>
      <c r="W83" s="372"/>
      <c r="X83" s="372"/>
      <c r="Y83" s="436"/>
      <c r="Z83" s="436"/>
      <c r="AA83" s="436"/>
      <c r="AB83" s="436"/>
      <c r="AC83" s="436"/>
      <c r="AD83" s="436"/>
      <c r="AE83" s="372"/>
      <c r="AF83" s="390"/>
      <c r="AG83" s="390"/>
      <c r="AH83" s="147"/>
    </row>
    <row r="84" spans="1:34" x14ac:dyDescent="0.25">
      <c r="A84" s="147"/>
      <c r="B84" s="437"/>
      <c r="C84" s="438"/>
      <c r="D84" s="438"/>
      <c r="E84" s="357"/>
      <c r="F84" s="357"/>
      <c r="G84" s="364"/>
      <c r="H84" s="439"/>
      <c r="I84" s="440"/>
      <c r="J84" s="439"/>
      <c r="K84" s="360"/>
      <c r="L84" s="441"/>
      <c r="M84" s="440"/>
      <c r="N84" s="371"/>
      <c r="O84" s="147"/>
      <c r="P84" s="147"/>
      <c r="R84" s="417"/>
      <c r="S84" s="418"/>
      <c r="T84" s="419"/>
      <c r="U84" s="418"/>
      <c r="V84" s="372"/>
      <c r="W84" s="372"/>
      <c r="X84" s="372"/>
      <c r="Y84" s="436"/>
      <c r="Z84" s="436"/>
      <c r="AA84" s="436"/>
      <c r="AB84" s="436"/>
      <c r="AC84" s="436"/>
      <c r="AD84" s="436"/>
      <c r="AE84" s="372"/>
      <c r="AF84" s="373"/>
      <c r="AG84" s="379"/>
      <c r="AH84" s="147"/>
    </row>
    <row r="85" spans="1:34" x14ac:dyDescent="0.25">
      <c r="A85" s="147"/>
      <c r="B85" s="437"/>
      <c r="C85" s="438"/>
      <c r="D85" s="438"/>
      <c r="E85" s="357"/>
      <c r="F85" s="357"/>
      <c r="G85" s="364"/>
      <c r="H85" s="439"/>
      <c r="I85" s="440"/>
      <c r="J85" s="439"/>
      <c r="K85" s="360"/>
      <c r="L85" s="441"/>
      <c r="M85" s="440"/>
      <c r="N85" s="371"/>
      <c r="O85" s="147"/>
      <c r="P85" s="147"/>
      <c r="R85" s="417"/>
      <c r="S85" s="418"/>
      <c r="T85" s="419"/>
      <c r="U85" s="418"/>
      <c r="V85" s="372"/>
      <c r="W85" s="372"/>
      <c r="X85" s="372"/>
      <c r="Y85" s="436"/>
      <c r="Z85" s="436"/>
      <c r="AA85" s="436"/>
      <c r="AB85" s="436"/>
      <c r="AC85" s="436"/>
      <c r="AD85" s="436"/>
      <c r="AE85" s="372"/>
      <c r="AF85" s="373"/>
      <c r="AG85" s="379"/>
      <c r="AH85" s="147"/>
    </row>
    <row r="86" spans="1:34" x14ac:dyDescent="0.25">
      <c r="A86" s="147"/>
      <c r="B86" s="437"/>
      <c r="C86" s="438"/>
      <c r="D86" s="438"/>
      <c r="E86" s="357"/>
      <c r="F86" s="357"/>
      <c r="G86" s="364"/>
      <c r="H86" s="439"/>
      <c r="I86" s="440"/>
      <c r="J86" s="439"/>
      <c r="K86" s="360"/>
      <c r="L86" s="441"/>
      <c r="M86" s="440"/>
      <c r="N86" s="371"/>
      <c r="O86" s="147"/>
      <c r="P86" s="147"/>
      <c r="R86" s="417"/>
      <c r="S86" s="418"/>
      <c r="T86" s="419"/>
      <c r="U86" s="418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3"/>
      <c r="AG86" s="379"/>
      <c r="AH86" s="147"/>
    </row>
    <row r="87" spans="1:34" x14ac:dyDescent="0.25">
      <c r="A87" s="147"/>
      <c r="B87" s="437"/>
      <c r="C87" s="438"/>
      <c r="D87" s="438"/>
      <c r="E87" s="357"/>
      <c r="F87" s="357"/>
      <c r="G87" s="364"/>
      <c r="H87" s="439"/>
      <c r="I87" s="440"/>
      <c r="J87" s="439"/>
      <c r="K87" s="360"/>
      <c r="L87" s="441"/>
      <c r="M87" s="440"/>
      <c r="N87" s="371"/>
      <c r="O87" s="147"/>
      <c r="P87" s="147"/>
      <c r="R87" s="417"/>
      <c r="S87" s="418"/>
      <c r="T87" s="419"/>
      <c r="U87" s="418"/>
      <c r="V87" s="372"/>
      <c r="W87" s="372"/>
      <c r="X87" s="373"/>
      <c r="Y87" s="379"/>
      <c r="Z87" s="381"/>
      <c r="AA87" s="372"/>
      <c r="AB87" s="395"/>
      <c r="AC87" s="395"/>
      <c r="AD87" s="395"/>
      <c r="AE87" s="372"/>
      <c r="AF87" s="373"/>
      <c r="AG87" s="379"/>
      <c r="AH87" s="147"/>
    </row>
    <row r="88" spans="1:34" x14ac:dyDescent="0.25">
      <c r="A88" s="147"/>
      <c r="B88" s="437"/>
      <c r="C88" s="438"/>
      <c r="D88" s="438"/>
      <c r="E88" s="357"/>
      <c r="F88" s="357"/>
      <c r="G88" s="364"/>
      <c r="H88" s="439"/>
      <c r="I88" s="440"/>
      <c r="J88" s="439"/>
      <c r="K88" s="360"/>
      <c r="L88" s="441"/>
      <c r="M88" s="440"/>
      <c r="N88" s="371"/>
      <c r="O88" s="147"/>
      <c r="P88" s="147"/>
      <c r="R88" s="417"/>
      <c r="S88" s="418"/>
      <c r="T88" s="419"/>
      <c r="U88" s="418"/>
      <c r="V88" s="372"/>
      <c r="W88" s="372"/>
      <c r="X88" s="373"/>
      <c r="Y88" s="379"/>
      <c r="Z88" s="381"/>
      <c r="AA88" s="372"/>
      <c r="AB88" s="379"/>
      <c r="AC88" s="442"/>
      <c r="AD88" s="442"/>
      <c r="AE88" s="372"/>
      <c r="AF88" s="372"/>
      <c r="AG88" s="372"/>
      <c r="AH88" s="147"/>
    </row>
    <row r="89" spans="1:34" x14ac:dyDescent="0.25">
      <c r="A89" s="147"/>
      <c r="B89" s="437"/>
      <c r="C89" s="438"/>
      <c r="D89" s="438"/>
      <c r="E89" s="357"/>
      <c r="F89" s="357"/>
      <c r="G89" s="364"/>
      <c r="H89" s="439"/>
      <c r="I89" s="440"/>
      <c r="J89" s="439"/>
      <c r="K89" s="360"/>
      <c r="L89" s="441"/>
      <c r="M89" s="440"/>
      <c r="N89" s="371"/>
      <c r="O89" s="147"/>
      <c r="P89" s="147"/>
      <c r="R89" s="417"/>
      <c r="S89" s="418"/>
      <c r="T89" s="419"/>
      <c r="U89" s="418"/>
      <c r="V89" s="372"/>
      <c r="W89" s="372"/>
      <c r="X89" s="373"/>
      <c r="Y89" s="379"/>
      <c r="Z89" s="381"/>
      <c r="AA89" s="372"/>
      <c r="AB89" s="379"/>
      <c r="AC89" s="442"/>
      <c r="AD89" s="442"/>
      <c r="AE89" s="372"/>
      <c r="AF89" s="395"/>
      <c r="AG89" s="379"/>
      <c r="AH89" s="147"/>
    </row>
    <row r="90" spans="1:34" x14ac:dyDescent="0.25">
      <c r="A90" s="147"/>
      <c r="B90" s="437"/>
      <c r="C90" s="438"/>
      <c r="D90" s="438"/>
      <c r="E90" s="357"/>
      <c r="F90" s="357"/>
      <c r="G90" s="364"/>
      <c r="H90" s="439"/>
      <c r="I90" s="440"/>
      <c r="J90" s="439"/>
      <c r="K90" s="360"/>
      <c r="L90" s="441"/>
      <c r="M90" s="440"/>
      <c r="N90" s="371"/>
      <c r="O90" s="147"/>
      <c r="P90" s="147"/>
      <c r="R90" s="417"/>
      <c r="S90" s="418"/>
      <c r="T90" s="419"/>
      <c r="U90" s="418"/>
      <c r="V90" s="372"/>
      <c r="W90" s="372"/>
      <c r="X90" s="373"/>
      <c r="Y90" s="379"/>
      <c r="Z90" s="381"/>
      <c r="AA90" s="372"/>
      <c r="AB90" s="379"/>
      <c r="AC90" s="442"/>
      <c r="AD90" s="442"/>
      <c r="AE90" s="372"/>
      <c r="AF90" s="380"/>
      <c r="AG90" s="372"/>
      <c r="AH90" s="147"/>
    </row>
    <row r="91" spans="1:34" x14ac:dyDescent="0.25">
      <c r="A91" s="147"/>
      <c r="B91" s="437"/>
      <c r="C91" s="438"/>
      <c r="D91" s="438"/>
      <c r="E91" s="357"/>
      <c r="F91" s="357"/>
      <c r="G91" s="364"/>
      <c r="H91" s="439"/>
      <c r="I91" s="440"/>
      <c r="J91" s="439"/>
      <c r="K91" s="360"/>
      <c r="L91" s="441"/>
      <c r="M91" s="440"/>
      <c r="N91" s="371"/>
      <c r="O91" s="147"/>
      <c r="P91" s="147"/>
      <c r="R91" s="417"/>
      <c r="S91" s="418"/>
      <c r="T91" s="419"/>
      <c r="U91" s="418"/>
      <c r="V91" s="372"/>
      <c r="W91" s="372"/>
      <c r="X91" s="373"/>
      <c r="Y91" s="379"/>
      <c r="Z91" s="381"/>
      <c r="AA91" s="372"/>
      <c r="AB91" s="379"/>
      <c r="AC91" s="442"/>
      <c r="AD91" s="442"/>
      <c r="AE91" s="372"/>
      <c r="AF91" s="396"/>
      <c r="AG91" s="379"/>
      <c r="AH91" s="147"/>
    </row>
    <row r="92" spans="1:34" x14ac:dyDescent="0.25">
      <c r="A92" s="147"/>
      <c r="B92" s="437"/>
      <c r="C92" s="438"/>
      <c r="D92" s="438"/>
      <c r="E92" s="357"/>
      <c r="F92" s="357"/>
      <c r="G92" s="364"/>
      <c r="H92" s="439"/>
      <c r="I92" s="440"/>
      <c r="J92" s="439"/>
      <c r="K92" s="360"/>
      <c r="L92" s="441"/>
      <c r="M92" s="440"/>
      <c r="N92" s="371"/>
      <c r="O92" s="147"/>
      <c r="P92" s="147"/>
      <c r="R92" s="417"/>
      <c r="S92" s="418"/>
      <c r="T92" s="419"/>
      <c r="U92" s="418"/>
      <c r="V92" s="372"/>
      <c r="W92" s="443"/>
      <c r="X92" s="373"/>
      <c r="Y92" s="381"/>
      <c r="Z92" s="381"/>
      <c r="AA92" s="372"/>
      <c r="AB92" s="379"/>
      <c r="AC92" s="442"/>
      <c r="AD92" s="442"/>
      <c r="AE92" s="372"/>
      <c r="AF92" s="396"/>
      <c r="AG92" s="379"/>
      <c r="AH92" s="147"/>
    </row>
    <row r="93" spans="1:34" x14ac:dyDescent="0.25">
      <c r="A93" s="147"/>
      <c r="B93" s="437"/>
      <c r="C93" s="438"/>
      <c r="D93" s="438"/>
      <c r="E93" s="356"/>
      <c r="F93" s="356"/>
      <c r="G93" s="364"/>
      <c r="H93" s="439"/>
      <c r="I93" s="440"/>
      <c r="J93" s="439"/>
      <c r="K93" s="360"/>
      <c r="L93" s="441"/>
      <c r="M93" s="440"/>
      <c r="N93" s="371"/>
      <c r="O93" s="147"/>
      <c r="P93" s="147"/>
      <c r="R93" s="417"/>
      <c r="S93" s="418"/>
      <c r="T93" s="419"/>
      <c r="U93" s="418"/>
      <c r="V93" s="372"/>
      <c r="W93" s="372"/>
      <c r="X93" s="373"/>
      <c r="Y93" s="403"/>
      <c r="Z93" s="381"/>
      <c r="AA93" s="372"/>
      <c r="AB93" s="372"/>
      <c r="AC93" s="372"/>
      <c r="AD93" s="372"/>
      <c r="AE93" s="372"/>
      <c r="AF93" s="372"/>
      <c r="AG93" s="372"/>
      <c r="AH93" s="147"/>
    </row>
    <row r="94" spans="1:34" x14ac:dyDescent="0.25">
      <c r="A94" s="147"/>
      <c r="B94" s="437"/>
      <c r="C94" s="438"/>
      <c r="D94" s="438"/>
      <c r="E94" s="356"/>
      <c r="F94" s="356"/>
      <c r="G94" s="364"/>
      <c r="H94" s="439"/>
      <c r="I94" s="440"/>
      <c r="J94" s="439"/>
      <c r="K94" s="360"/>
      <c r="L94" s="441"/>
      <c r="M94" s="440"/>
      <c r="N94" s="371"/>
      <c r="O94" s="147"/>
      <c r="P94" s="147"/>
      <c r="R94" s="417"/>
      <c r="S94" s="418"/>
      <c r="T94" s="419"/>
      <c r="U94" s="418"/>
      <c r="V94" s="372"/>
      <c r="W94" s="372"/>
      <c r="X94" s="373"/>
      <c r="Y94" s="381"/>
      <c r="Z94" s="381"/>
      <c r="AA94" s="372"/>
      <c r="AB94" s="422"/>
      <c r="AC94" s="372"/>
      <c r="AD94" s="372"/>
      <c r="AE94" s="372"/>
      <c r="AF94" s="397"/>
      <c r="AG94" s="398"/>
      <c r="AH94" s="147"/>
    </row>
    <row r="95" spans="1:34" x14ac:dyDescent="0.25">
      <c r="A95" s="147"/>
      <c r="B95" s="437"/>
      <c r="C95" s="438"/>
      <c r="D95" s="438"/>
      <c r="E95" s="356"/>
      <c r="F95" s="356"/>
      <c r="G95" s="364"/>
      <c r="H95" s="439"/>
      <c r="I95" s="440"/>
      <c r="J95" s="439"/>
      <c r="K95" s="360"/>
      <c r="L95" s="441"/>
      <c r="M95" s="440"/>
      <c r="N95" s="371"/>
      <c r="O95" s="147"/>
      <c r="P95" s="147"/>
      <c r="R95" s="417"/>
      <c r="S95" s="418"/>
      <c r="T95" s="419"/>
      <c r="U95" s="418"/>
      <c r="V95" s="372"/>
      <c r="W95" s="372"/>
      <c r="X95" s="373"/>
      <c r="Y95" s="381"/>
      <c r="Z95" s="381"/>
      <c r="AA95" s="372"/>
      <c r="AB95" s="372"/>
      <c r="AC95" s="372"/>
      <c r="AD95" s="372"/>
      <c r="AE95" s="372"/>
      <c r="AF95" s="397"/>
      <c r="AG95" s="379"/>
      <c r="AH95" s="147"/>
    </row>
    <row r="96" spans="1:34" x14ac:dyDescent="0.25">
      <c r="A96" s="147"/>
      <c r="B96" s="437"/>
      <c r="C96" s="438"/>
      <c r="D96" s="438"/>
      <c r="E96" s="357"/>
      <c r="F96" s="357"/>
      <c r="G96" s="364"/>
      <c r="H96" s="439"/>
      <c r="I96" s="440"/>
      <c r="J96" s="439"/>
      <c r="K96" s="360"/>
      <c r="L96" s="441"/>
      <c r="M96" s="440"/>
      <c r="N96" s="371"/>
      <c r="O96" s="147"/>
      <c r="P96" s="147"/>
      <c r="R96" s="417"/>
      <c r="S96" s="418"/>
      <c r="T96" s="419"/>
      <c r="U96" s="418"/>
      <c r="V96" s="372"/>
      <c r="W96" s="372"/>
      <c r="X96" s="373"/>
      <c r="Y96" s="381"/>
      <c r="Z96" s="381"/>
      <c r="AA96" s="372"/>
      <c r="AB96" s="372"/>
      <c r="AC96" s="372"/>
      <c r="AD96" s="372"/>
      <c r="AE96" s="372"/>
      <c r="AF96" s="397"/>
      <c r="AG96" s="379"/>
      <c r="AH96" s="147"/>
    </row>
    <row r="97" spans="1:34" x14ac:dyDescent="0.25">
      <c r="A97" s="147"/>
      <c r="B97" s="437"/>
      <c r="C97" s="438"/>
      <c r="D97" s="438"/>
      <c r="E97" s="357"/>
      <c r="F97" s="357"/>
      <c r="G97" s="326"/>
      <c r="H97" s="439"/>
      <c r="I97" s="440"/>
      <c r="J97" s="439"/>
      <c r="K97" s="360"/>
      <c r="L97" s="441"/>
      <c r="M97" s="440"/>
      <c r="N97" s="371"/>
      <c r="O97" s="147"/>
      <c r="P97" s="147"/>
      <c r="R97" s="417"/>
      <c r="S97" s="418"/>
      <c r="T97" s="419"/>
      <c r="U97" s="418"/>
      <c r="V97" s="372"/>
      <c r="W97" s="372"/>
      <c r="X97" s="372"/>
      <c r="Y97" s="372"/>
      <c r="Z97" s="372"/>
      <c r="AA97" s="372"/>
      <c r="AB97" s="372"/>
      <c r="AC97" s="372"/>
      <c r="AD97" s="400"/>
      <c r="AE97" s="400"/>
      <c r="AF97" s="400"/>
      <c r="AG97" s="400"/>
      <c r="AH97" s="147"/>
    </row>
    <row r="98" spans="1:34" x14ac:dyDescent="0.25">
      <c r="A98" s="147"/>
      <c r="B98" s="437"/>
      <c r="C98" s="438"/>
      <c r="D98" s="438"/>
      <c r="E98" s="357"/>
      <c r="F98" s="357"/>
      <c r="G98" s="364"/>
      <c r="H98" s="439"/>
      <c r="I98" s="440"/>
      <c r="J98" s="439"/>
      <c r="K98" s="360"/>
      <c r="L98" s="441"/>
      <c r="M98" s="440"/>
      <c r="N98" s="371"/>
      <c r="O98" s="147"/>
      <c r="P98" s="147"/>
      <c r="R98" s="417"/>
      <c r="S98" s="418"/>
      <c r="T98" s="419"/>
      <c r="U98" s="418"/>
      <c r="V98" s="372"/>
      <c r="W98" s="372"/>
      <c r="X98" s="373"/>
      <c r="Y98" s="381"/>
      <c r="Z98" s="381"/>
      <c r="AA98" s="372"/>
      <c r="AB98" s="372"/>
      <c r="AC98" s="372"/>
      <c r="AD98" s="422"/>
      <c r="AE98" s="400"/>
      <c r="AF98" s="373"/>
      <c r="AG98" s="379"/>
      <c r="AH98" s="147"/>
    </row>
    <row r="99" spans="1:34" x14ac:dyDescent="0.25">
      <c r="A99" s="147"/>
      <c r="B99" s="437"/>
      <c r="C99" s="438"/>
      <c r="D99" s="438"/>
      <c r="E99" s="357"/>
      <c r="F99" s="357"/>
      <c r="G99" s="364"/>
      <c r="H99" s="439"/>
      <c r="I99" s="440"/>
      <c r="J99" s="439"/>
      <c r="K99" s="360"/>
      <c r="L99" s="441"/>
      <c r="M99" s="440"/>
      <c r="N99" s="371"/>
      <c r="O99" s="147"/>
      <c r="P99" s="147"/>
      <c r="R99" s="417"/>
      <c r="S99" s="418"/>
      <c r="T99" s="419"/>
      <c r="U99" s="418"/>
      <c r="V99" s="372"/>
      <c r="W99" s="372"/>
      <c r="X99" s="373"/>
      <c r="Y99" s="381"/>
      <c r="Z99" s="381"/>
      <c r="AA99" s="372"/>
      <c r="AB99" s="443"/>
      <c r="AC99" s="444"/>
      <c r="AD99" s="400"/>
      <c r="AE99" s="400"/>
      <c r="AF99" s="373"/>
      <c r="AG99" s="379"/>
      <c r="AH99" s="147"/>
    </row>
    <row r="100" spans="1:34" x14ac:dyDescent="0.25">
      <c r="A100" s="147"/>
      <c r="B100" s="437"/>
      <c r="C100" s="438"/>
      <c r="D100" s="438"/>
      <c r="E100" s="357"/>
      <c r="F100" s="357"/>
      <c r="G100" s="364"/>
      <c r="H100" s="439"/>
      <c r="I100" s="440"/>
      <c r="J100" s="439"/>
      <c r="K100" s="360"/>
      <c r="L100" s="441"/>
      <c r="M100" s="440"/>
      <c r="N100" s="371"/>
      <c r="O100" s="147"/>
      <c r="P100" s="147"/>
      <c r="R100" s="417"/>
      <c r="S100" s="418"/>
      <c r="T100" s="419"/>
      <c r="U100" s="418"/>
      <c r="V100" s="372"/>
      <c r="W100" s="372"/>
      <c r="X100" s="372"/>
      <c r="Y100" s="445"/>
      <c r="Z100" s="445"/>
      <c r="AA100" s="372"/>
      <c r="AB100" s="372"/>
      <c r="AC100" s="372"/>
      <c r="AD100" s="400"/>
      <c r="AE100" s="400"/>
      <c r="AF100" s="373"/>
      <c r="AG100" s="379"/>
      <c r="AH100" s="147"/>
    </row>
    <row r="101" spans="1:34" x14ac:dyDescent="0.25">
      <c r="A101" s="147"/>
      <c r="B101" s="437"/>
      <c r="C101" s="438"/>
      <c r="D101" s="438"/>
      <c r="E101" s="357"/>
      <c r="F101" s="357"/>
      <c r="G101" s="364"/>
      <c r="H101" s="439"/>
      <c r="I101" s="440"/>
      <c r="J101" s="439"/>
      <c r="K101" s="360"/>
      <c r="L101" s="441"/>
      <c r="M101" s="440"/>
      <c r="N101" s="371"/>
      <c r="O101" s="147"/>
      <c r="P101" s="147"/>
      <c r="R101" s="417"/>
      <c r="S101" s="418"/>
      <c r="T101" s="419"/>
      <c r="U101" s="418"/>
      <c r="V101" s="372"/>
      <c r="W101" s="372"/>
      <c r="X101" s="446"/>
      <c r="Y101" s="395"/>
      <c r="Z101" s="395"/>
      <c r="AA101" s="372"/>
      <c r="AB101" s="372"/>
      <c r="AC101" s="373"/>
      <c r="AD101" s="381"/>
      <c r="AE101" s="381"/>
      <c r="AF101" s="373"/>
      <c r="AG101" s="381"/>
      <c r="AH101" s="147"/>
    </row>
    <row r="102" spans="1:34" x14ac:dyDescent="0.25">
      <c r="R102" s="417"/>
      <c r="S102" s="418"/>
      <c r="T102" s="419"/>
      <c r="U102" s="418"/>
      <c r="V102" s="372"/>
      <c r="W102" s="372"/>
      <c r="X102" s="446"/>
      <c r="Y102" s="395"/>
      <c r="Z102" s="395"/>
      <c r="AA102" s="422"/>
      <c r="AB102" s="372"/>
      <c r="AC102" s="373"/>
      <c r="AD102" s="403"/>
      <c r="AE102" s="381"/>
      <c r="AF102" s="373"/>
      <c r="AG102" s="403"/>
      <c r="AH102" s="147"/>
    </row>
    <row r="103" spans="1:34" x14ac:dyDescent="0.25">
      <c r="R103" s="417"/>
      <c r="S103" s="418"/>
      <c r="T103" s="419"/>
      <c r="U103" s="418"/>
      <c r="V103" s="372"/>
      <c r="W103" s="372"/>
      <c r="X103" s="447"/>
      <c r="Y103" s="448"/>
      <c r="Z103" s="449"/>
      <c r="AA103" s="422"/>
      <c r="AB103" s="372"/>
      <c r="AC103" s="372"/>
      <c r="AD103" s="400"/>
      <c r="AE103" s="400"/>
      <c r="AF103" s="400"/>
      <c r="AG103" s="400"/>
      <c r="AH103" s="147"/>
    </row>
    <row r="104" spans="1:34" x14ac:dyDescent="0.25">
      <c r="R104" s="417"/>
      <c r="S104" s="418"/>
      <c r="T104" s="419"/>
      <c r="U104" s="418"/>
      <c r="V104" s="372"/>
      <c r="W104" s="372"/>
      <c r="X104" s="447"/>
      <c r="Y104" s="420"/>
      <c r="Z104" s="421"/>
      <c r="AA104" s="422"/>
      <c r="AB104" s="372"/>
      <c r="AC104" s="372"/>
      <c r="AD104" s="400"/>
      <c r="AE104" s="400"/>
      <c r="AF104" s="400"/>
      <c r="AG104" s="400"/>
      <c r="AH104" s="147"/>
    </row>
    <row r="105" spans="1:34" x14ac:dyDescent="0.25">
      <c r="R105" s="417"/>
      <c r="S105" s="418"/>
      <c r="T105" s="419"/>
      <c r="U105" s="418"/>
      <c r="V105" s="372"/>
      <c r="W105" s="372"/>
      <c r="X105" s="447"/>
      <c r="Y105" s="420"/>
      <c r="Z105" s="421"/>
      <c r="AA105" s="422"/>
      <c r="AB105" s="372"/>
      <c r="AC105" s="372"/>
      <c r="AD105" s="400"/>
      <c r="AE105" s="400"/>
      <c r="AF105" s="400"/>
      <c r="AG105" s="400"/>
      <c r="AH105" s="147"/>
    </row>
    <row r="106" spans="1:34" x14ac:dyDescent="0.25">
      <c r="R106" s="417"/>
      <c r="S106" s="418"/>
      <c r="T106" s="419"/>
      <c r="U106" s="418"/>
      <c r="V106" s="372"/>
      <c r="W106" s="372"/>
      <c r="X106" s="447"/>
      <c r="Y106" s="420"/>
      <c r="Z106" s="421"/>
      <c r="AA106" s="422"/>
      <c r="AB106" s="372"/>
      <c r="AC106" s="372"/>
      <c r="AD106" s="400"/>
      <c r="AE106" s="400"/>
      <c r="AF106" s="400"/>
      <c r="AG106" s="400"/>
      <c r="AH106" s="147"/>
    </row>
    <row r="107" spans="1:34" x14ac:dyDescent="0.25">
      <c r="R107" s="417"/>
      <c r="S107" s="418"/>
      <c r="T107" s="419"/>
      <c r="U107" s="418"/>
      <c r="V107" s="372"/>
      <c r="W107" s="372"/>
      <c r="X107" s="372"/>
      <c r="Y107" s="420"/>
      <c r="Z107" s="421"/>
      <c r="AA107" s="422"/>
      <c r="AB107" s="372"/>
      <c r="AC107" s="372"/>
      <c r="AD107" s="400"/>
      <c r="AE107" s="400"/>
      <c r="AF107" s="400"/>
      <c r="AG107" s="400"/>
      <c r="AH107" s="147"/>
    </row>
    <row r="108" spans="1:34" x14ac:dyDescent="0.25">
      <c r="R108" s="417"/>
      <c r="S108" s="418"/>
      <c r="T108" s="419"/>
      <c r="U108" s="418"/>
      <c r="V108" s="372"/>
      <c r="W108" s="372"/>
      <c r="X108" s="372"/>
      <c r="Y108" s="420"/>
      <c r="Z108" s="421"/>
      <c r="AA108" s="422"/>
      <c r="AB108" s="372"/>
      <c r="AC108" s="372"/>
      <c r="AD108" s="400"/>
      <c r="AE108" s="400"/>
      <c r="AF108" s="400"/>
      <c r="AG108" s="400"/>
      <c r="AH108" s="147"/>
    </row>
    <row r="109" spans="1:34" x14ac:dyDescent="0.25">
      <c r="R109" s="417"/>
      <c r="S109" s="418"/>
      <c r="T109" s="419"/>
      <c r="U109" s="418"/>
      <c r="V109" s="372"/>
      <c r="W109" s="372"/>
      <c r="X109" s="372"/>
      <c r="Y109" s="420"/>
      <c r="Z109" s="421"/>
      <c r="AA109" s="422"/>
      <c r="AB109" s="372"/>
      <c r="AC109" s="372"/>
      <c r="AD109" s="400"/>
      <c r="AE109" s="400"/>
      <c r="AF109" s="400"/>
      <c r="AG109" s="400"/>
      <c r="AH109" s="147"/>
    </row>
    <row r="110" spans="1:34" x14ac:dyDescent="0.25">
      <c r="R110" s="417"/>
      <c r="S110" s="418"/>
      <c r="T110" s="419"/>
      <c r="U110" s="418"/>
      <c r="V110" s="372"/>
      <c r="W110" s="372"/>
      <c r="X110" s="372"/>
      <c r="Y110" s="420"/>
      <c r="Z110" s="421"/>
      <c r="AA110" s="372"/>
      <c r="AB110" s="372"/>
      <c r="AC110" s="372"/>
      <c r="AD110" s="423"/>
      <c r="AE110" s="423"/>
      <c r="AF110" s="423"/>
      <c r="AG110" s="423"/>
      <c r="AH110" s="147"/>
    </row>
    <row r="111" spans="1:34" x14ac:dyDescent="0.25">
      <c r="R111" s="417"/>
      <c r="S111" s="418"/>
      <c r="T111" s="419"/>
      <c r="U111" s="418"/>
      <c r="V111" s="372"/>
      <c r="W111" s="372"/>
      <c r="X111" s="372"/>
      <c r="Y111" s="420"/>
      <c r="Z111" s="421"/>
      <c r="AA111" s="372"/>
      <c r="AB111" s="372"/>
      <c r="AC111" s="372"/>
      <c r="AD111" s="423"/>
      <c r="AE111" s="423"/>
      <c r="AF111" s="423"/>
      <c r="AG111" s="423"/>
      <c r="AH111" s="147"/>
    </row>
  </sheetData>
  <mergeCells count="81">
    <mergeCell ref="N10:N12"/>
    <mergeCell ref="B4:N4"/>
    <mergeCell ref="P4:AB4"/>
    <mergeCell ref="K5:N5"/>
    <mergeCell ref="C6:D6"/>
    <mergeCell ref="B7:B9"/>
    <mergeCell ref="C7:D9"/>
    <mergeCell ref="H7:H9"/>
    <mergeCell ref="I7:I9"/>
    <mergeCell ref="J7:J9"/>
    <mergeCell ref="L7:L9"/>
    <mergeCell ref="M7:M9"/>
    <mergeCell ref="N7:N9"/>
    <mergeCell ref="W10:Z10"/>
    <mergeCell ref="B13:B15"/>
    <mergeCell ref="C13:D15"/>
    <mergeCell ref="H13:H15"/>
    <mergeCell ref="I13:I15"/>
    <mergeCell ref="J13:J15"/>
    <mergeCell ref="L13:L15"/>
    <mergeCell ref="M13:M15"/>
    <mergeCell ref="N13:N15"/>
    <mergeCell ref="B10:B12"/>
    <mergeCell ref="C10:D12"/>
    <mergeCell ref="H10:H12"/>
    <mergeCell ref="I10:I12"/>
    <mergeCell ref="J10:J12"/>
    <mergeCell ref="L10:L12"/>
    <mergeCell ref="M10:M12"/>
    <mergeCell ref="M16:M18"/>
    <mergeCell ref="N16:N18"/>
    <mergeCell ref="B19:B21"/>
    <mergeCell ref="C19:D21"/>
    <mergeCell ref="H19:H21"/>
    <mergeCell ref="I19:I21"/>
    <mergeCell ref="J19:J21"/>
    <mergeCell ref="L19:L21"/>
    <mergeCell ref="M19:M21"/>
    <mergeCell ref="N19:N21"/>
    <mergeCell ref="B16:B18"/>
    <mergeCell ref="C16:D18"/>
    <mergeCell ref="H16:H18"/>
    <mergeCell ref="I16:I18"/>
    <mergeCell ref="J16:J18"/>
    <mergeCell ref="L16:L18"/>
    <mergeCell ref="M22:M24"/>
    <mergeCell ref="N22:N24"/>
    <mergeCell ref="B25:B27"/>
    <mergeCell ref="C25:D27"/>
    <mergeCell ref="H25:H27"/>
    <mergeCell ref="I25:I27"/>
    <mergeCell ref="J25:J27"/>
    <mergeCell ref="L25:L27"/>
    <mergeCell ref="M25:M27"/>
    <mergeCell ref="N25:N27"/>
    <mergeCell ref="B22:B24"/>
    <mergeCell ref="C22:D24"/>
    <mergeCell ref="H22:H24"/>
    <mergeCell ref="I22:I24"/>
    <mergeCell ref="J22:J24"/>
    <mergeCell ref="L22:L24"/>
    <mergeCell ref="I41:N49"/>
    <mergeCell ref="B28:B30"/>
    <mergeCell ref="C28:D30"/>
    <mergeCell ref="H28:H30"/>
    <mergeCell ref="I28:I30"/>
    <mergeCell ref="J28:J30"/>
    <mergeCell ref="L28:L30"/>
    <mergeCell ref="M28:M30"/>
    <mergeCell ref="N28:N30"/>
    <mergeCell ref="B39:C39"/>
    <mergeCell ref="D39:E39"/>
    <mergeCell ref="I40:N40"/>
    <mergeCell ref="H67:H70"/>
    <mergeCell ref="L51:M51"/>
    <mergeCell ref="P55:P56"/>
    <mergeCell ref="Q55:Q56"/>
    <mergeCell ref="P58:P60"/>
    <mergeCell ref="Q58:Q60"/>
    <mergeCell ref="H65:H66"/>
    <mergeCell ref="I65:J65"/>
  </mergeCells>
  <pageMargins left="0.7" right="0.7" top="0.75" bottom="0.75" header="0.3" footer="0.3"/>
  <pageSetup orientation="portrait" r:id="rId1"/>
  <headerFooter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Male Health Layout</vt:lpstr>
      <vt:lpstr>Ferritin Calibration </vt:lpstr>
      <vt:lpstr>HbA1c Calibration</vt:lpstr>
      <vt:lpstr>TSH Calibration </vt:lpstr>
      <vt:lpstr>Vit D Calibration Serum </vt:lpstr>
      <vt:lpstr>tPSA_MaleHealth_Calibration</vt:lpstr>
      <vt:lpstr>'Male Health Layout'!Print_Area</vt:lpstr>
    </vt:vector>
  </TitlesOfParts>
  <Company>Theranos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Zamora</dc:creator>
  <cp:lastModifiedBy>Surekha Gangakhedkar</cp:lastModifiedBy>
  <dcterms:created xsi:type="dcterms:W3CDTF">2013-07-10T20:33:37Z</dcterms:created>
  <dcterms:modified xsi:type="dcterms:W3CDTF">2013-07-15T16:30:56Z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b7315590-2b15-42bb-a3ae-0a7238bf0330</vt:lpwstr>
  </property>
  <property fmtid="{D5CDD505-2E9C-101B-9397-08002B2CF9AE}" pid="3" name="TheranosClassification">
    <vt:lpwstr>Theranos Internal Only</vt:lpwstr>
  </property>
</Properties>
</file>