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JDALL\_CR\2018\2018_00258_USA_v_Holmes\Exhibits-for-Public\"/>
    </mc:Choice>
  </mc:AlternateContent>
  <xr:revisionPtr revIDLastSave="0" documentId="8_{C45EC7BB-1521-4712-822E-8BC7C56AFC87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TB" sheetId="1" r:id="rId1"/>
    <sheet name="2-BS" sheetId="2" r:id="rId2"/>
    <sheet name="CF template 2011" sheetId="10" r:id="rId3"/>
    <sheet name="3-IS" sheetId="3" r:id="rId4"/>
    <sheet name="4-SE" sheetId="4" state="hidden" r:id="rId5"/>
    <sheet name="5-CF" sheetId="9" state="hidden" r:id="rId6"/>
    <sheet name="PL by group" sheetId="7" r:id="rId7"/>
    <sheet name="IS QAD" sheetId="5" r:id="rId8"/>
  </sheets>
  <externalReferences>
    <externalReference r:id="rId9"/>
    <externalReference r:id="rId10"/>
    <externalReference r:id="rId11"/>
  </externalReferences>
  <definedNames>
    <definedName name="_xlnm.Print_Area" localSheetId="1">'2-BS'!$A$1:$D$52</definedName>
    <definedName name="_xlnm.Print_Area" localSheetId="3">'3-IS'!$A$1:$D$22</definedName>
    <definedName name="_xlnm.Print_Area" localSheetId="4">'4-SE'!$A$1:$I$12</definedName>
    <definedName name="_xlnm.Print_Area" localSheetId="5">'5-CF'!$A$1:$C$53</definedName>
    <definedName name="Z_2AE572EE_DDBC_4BF5_9EAE_AE9315A8CDD8_.wvu.PrintArea" localSheetId="1" hidden="1">'2-BS'!$A$1:$D$53</definedName>
    <definedName name="Z_2AE572EE_DDBC_4BF5_9EAE_AE9315A8CDD8_.wvu.PrintArea" localSheetId="3" hidden="1">'3-IS'!$A$1:$D$22</definedName>
    <definedName name="Z_2AE572EE_DDBC_4BF5_9EAE_AE9315A8CDD8_.wvu.PrintArea" localSheetId="5" hidden="1">'5-CF'!$A$1:$C$53</definedName>
    <definedName name="Z_2C4758C2_E8B3_4D03_BE35_769B97CDDCC7_.wvu.PrintArea" localSheetId="1" hidden="1">'2-BS'!$A$1:$G$53</definedName>
    <definedName name="Z_2C4758C2_E8B3_4D03_BE35_769B97CDDCC7_.wvu.PrintArea" localSheetId="3" hidden="1">'3-IS'!$A$1:$D$22</definedName>
    <definedName name="Z_2C4758C2_E8B3_4D03_BE35_769B97CDDCC7_.wvu.PrintArea" localSheetId="5" hidden="1">'5-CF'!$A$1:$J$52</definedName>
    <definedName name="Z_46F976B5_C9D8_4621_939D_CB54A1F78793_.wvu.PrintArea" localSheetId="1" hidden="1">'2-BS'!$A$1:$D$53</definedName>
    <definedName name="Z_46F976B5_C9D8_4621_939D_CB54A1F78793_.wvu.PrintArea" localSheetId="3" hidden="1">'3-IS'!$A$1:$D$22</definedName>
    <definedName name="Z_46F976B5_C9D8_4621_939D_CB54A1F78793_.wvu.PrintArea" localSheetId="5" hidden="1">'5-CF'!$A$1:$C$53</definedName>
  </definedNames>
  <calcPr calcId="191029"/>
  <pivotCaches>
    <pivotCache cacheId="0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" l="1"/>
  <c r="D13" i="2"/>
  <c r="D9" i="3"/>
  <c r="O68" i="1"/>
  <c r="E88" i="1" l="1"/>
  <c r="D88" i="1"/>
  <c r="O89" i="1" s="1"/>
  <c r="C9" i="3" s="1"/>
  <c r="K89" i="1" l="1"/>
  <c r="J89" i="1"/>
  <c r="I89" i="1"/>
  <c r="H36" i="10" l="1"/>
  <c r="C31" i="10" l="1"/>
  <c r="L51" i="1"/>
  <c r="L66" i="1" s="1"/>
  <c r="C47" i="9"/>
  <c r="C43" i="9"/>
  <c r="B43" i="9"/>
  <c r="C42" i="9"/>
  <c r="B42" i="9"/>
  <c r="C40" i="9"/>
  <c r="B40" i="9"/>
  <c r="C39" i="9"/>
  <c r="B39" i="9"/>
  <c r="C38" i="9"/>
  <c r="C37" i="9"/>
  <c r="C33" i="9"/>
  <c r="B33" i="9"/>
  <c r="C32" i="9"/>
  <c r="C31" i="9"/>
  <c r="B31" i="9"/>
  <c r="C29" i="9"/>
  <c r="C25" i="9"/>
  <c r="C24" i="9"/>
  <c r="C23" i="9"/>
  <c r="C22" i="9"/>
  <c r="C21" i="9"/>
  <c r="C20" i="9"/>
  <c r="C19" i="9"/>
  <c r="C17" i="9"/>
  <c r="B17" i="9"/>
  <c r="C15" i="9"/>
  <c r="B15" i="9"/>
  <c r="C13" i="9"/>
  <c r="B13" i="9"/>
  <c r="C12" i="9"/>
  <c r="C9" i="9"/>
  <c r="C26" i="9" s="1"/>
  <c r="B9" i="9"/>
  <c r="B6" i="9"/>
  <c r="B12" i="3"/>
  <c r="C34" i="9" l="1"/>
  <c r="C46" i="9" s="1"/>
  <c r="C48" i="9" s="1"/>
  <c r="B47" i="9" s="1"/>
  <c r="C44" i="9"/>
  <c r="B32" i="9"/>
  <c r="G53" i="1" l="1"/>
  <c r="F201" i="1" l="1"/>
  <c r="F175" i="1"/>
  <c r="F174" i="1"/>
  <c r="F147" i="1"/>
  <c r="F146" i="1"/>
  <c r="F143" i="1"/>
  <c r="F139" i="1"/>
  <c r="F56" i="1"/>
  <c r="F38" i="1"/>
  <c r="F17" i="1"/>
  <c r="F12" i="3" l="1"/>
  <c r="E112" i="5" l="1"/>
  <c r="C56" i="1"/>
  <c r="A6" i="7" l="1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5" i="7"/>
  <c r="E86" i="5"/>
  <c r="C113" i="1"/>
  <c r="C23" i="1"/>
  <c r="B19" i="3"/>
  <c r="B18" i="3"/>
  <c r="B13" i="3"/>
  <c r="F13" i="3" l="1"/>
  <c r="F18" i="3"/>
  <c r="F19" i="3"/>
  <c r="B14" i="3"/>
  <c r="C162" i="1"/>
  <c r="G26" i="2" l="1"/>
  <c r="G25" i="2"/>
  <c r="C88" i="1"/>
  <c r="N214" i="1"/>
  <c r="D48" i="2" l="1"/>
  <c r="C48" i="2"/>
  <c r="C38" i="10" s="1"/>
  <c r="D46" i="2"/>
  <c r="C46" i="2"/>
  <c r="C33" i="10" s="1"/>
  <c r="D45" i="2"/>
  <c r="C45" i="2"/>
  <c r="C37" i="10" s="1"/>
  <c r="D42" i="2"/>
  <c r="C42" i="2"/>
  <c r="D32" i="2"/>
  <c r="C32" i="2"/>
  <c r="C29" i="10" s="1"/>
  <c r="D31" i="2"/>
  <c r="C31" i="2"/>
  <c r="C25" i="10" s="1"/>
  <c r="D30" i="2"/>
  <c r="C30" i="2"/>
  <c r="C26" i="10" s="1"/>
  <c r="D24" i="2"/>
  <c r="C24" i="2"/>
  <c r="C23" i="10" s="1"/>
  <c r="D28" i="2"/>
  <c r="C28" i="2"/>
  <c r="C24" i="10" s="1"/>
  <c r="D23" i="2"/>
  <c r="C23" i="2"/>
  <c r="C22" i="10" s="1"/>
  <c r="D27" i="2"/>
  <c r="D29" i="2" s="1"/>
  <c r="D34" i="2" s="1"/>
  <c r="C27" i="2"/>
  <c r="C30" i="10" s="1"/>
  <c r="D18" i="2"/>
  <c r="C18" i="2"/>
  <c r="C16" i="10" s="1"/>
  <c r="D17" i="2"/>
  <c r="C17" i="2"/>
  <c r="C12" i="10" s="1"/>
  <c r="C9" i="10"/>
  <c r="C14" i="2"/>
  <c r="C10" i="10" s="1"/>
  <c r="B14" i="2"/>
  <c r="B10" i="10" s="1"/>
  <c r="D12" i="2"/>
  <c r="C12" i="2"/>
  <c r="C8" i="10" s="1"/>
  <c r="D11" i="2"/>
  <c r="C11" i="2"/>
  <c r="C18" i="10" s="1"/>
  <c r="D10" i="2"/>
  <c r="C10" i="2"/>
  <c r="C7" i="10" s="1"/>
  <c r="D49" i="2" l="1"/>
  <c r="D50" i="2" s="1"/>
  <c r="D51" i="2" s="1"/>
  <c r="D10" i="10"/>
  <c r="F10" i="10" s="1"/>
  <c r="B21" i="9" s="1"/>
  <c r="C32" i="10"/>
  <c r="C15" i="2"/>
  <c r="C19" i="2" s="1"/>
  <c r="G14" i="2"/>
  <c r="C29" i="2"/>
  <c r="C34" i="2" s="1"/>
  <c r="D15" i="2"/>
  <c r="D19" i="2" s="1"/>
  <c r="N7" i="1"/>
  <c r="N8" i="1"/>
  <c r="N9" i="1"/>
  <c r="N10" i="1"/>
  <c r="N11" i="1"/>
  <c r="N12" i="1"/>
  <c r="N13" i="1"/>
  <c r="N14" i="1"/>
  <c r="N15" i="1"/>
  <c r="B12" i="2" s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B23" i="2" s="1"/>
  <c r="N54" i="1"/>
  <c r="N55" i="1"/>
  <c r="N56" i="1"/>
  <c r="B24" i="2" s="1"/>
  <c r="B23" i="10" s="1"/>
  <c r="D23" i="10" s="1"/>
  <c r="N57" i="1"/>
  <c r="N58" i="1"/>
  <c r="N59" i="1"/>
  <c r="N60" i="1"/>
  <c r="N61" i="1"/>
  <c r="N62" i="1"/>
  <c r="N63" i="1"/>
  <c r="N64" i="1"/>
  <c r="N65" i="1"/>
  <c r="N66" i="1"/>
  <c r="N67" i="1"/>
  <c r="B27" i="2" s="1"/>
  <c r="N68" i="1"/>
  <c r="B32" i="2" s="1"/>
  <c r="N69" i="1"/>
  <c r="B28" i="2" s="1"/>
  <c r="N70" i="1"/>
  <c r="N71" i="1"/>
  <c r="B31" i="2" s="1"/>
  <c r="N73" i="1"/>
  <c r="B30" i="2" s="1"/>
  <c r="B26" i="10" s="1"/>
  <c r="D26" i="10" s="1"/>
  <c r="N74" i="1"/>
  <c r="B42" i="2" s="1"/>
  <c r="B32" i="10" s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B48" i="2" s="1"/>
  <c r="N88" i="1"/>
  <c r="N89" i="1"/>
  <c r="N90" i="1"/>
  <c r="N92" i="1"/>
  <c r="N94" i="1"/>
  <c r="N95" i="1"/>
  <c r="N96" i="1"/>
  <c r="N99" i="1"/>
  <c r="N101" i="1"/>
  <c r="N103" i="1"/>
  <c r="N104" i="1"/>
  <c r="N107" i="1"/>
  <c r="N108" i="1"/>
  <c r="N110" i="1"/>
  <c r="N111" i="1"/>
  <c r="N112" i="1"/>
  <c r="N113" i="1"/>
  <c r="N116" i="1"/>
  <c r="N117" i="1"/>
  <c r="N118" i="1"/>
  <c r="N120" i="1"/>
  <c r="N121" i="1"/>
  <c r="N123" i="1"/>
  <c r="N124" i="1"/>
  <c r="N125" i="1"/>
  <c r="F14" i="10" s="1"/>
  <c r="B12" i="9" s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9" i="1"/>
  <c r="N190" i="1"/>
  <c r="N191" i="1"/>
  <c r="N192" i="1"/>
  <c r="N193" i="1"/>
  <c r="N194" i="1"/>
  <c r="N195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H21" i="4"/>
  <c r="D21" i="4"/>
  <c r="B21" i="4"/>
  <c r="I19" i="4"/>
  <c r="I17" i="4"/>
  <c r="I16" i="4"/>
  <c r="I15" i="4"/>
  <c r="C14" i="4"/>
  <c r="F14" i="4" s="1"/>
  <c r="C13" i="4"/>
  <c r="E11" i="4"/>
  <c r="E21" i="4" s="1"/>
  <c r="I9" i="4"/>
  <c r="D14" i="3"/>
  <c r="D16" i="3" s="1"/>
  <c r="D20" i="3" s="1"/>
  <c r="B6" i="3"/>
  <c r="E49" i="2"/>
  <c r="E29" i="2"/>
  <c r="E34" i="2" s="1"/>
  <c r="E15" i="2"/>
  <c r="E19" i="2" s="1"/>
  <c r="B13" i="2" l="1"/>
  <c r="C21" i="4"/>
  <c r="B9" i="3"/>
  <c r="G48" i="2"/>
  <c r="B38" i="10"/>
  <c r="D38" i="10" s="1"/>
  <c r="H28" i="10"/>
  <c r="B37" i="9" s="1"/>
  <c r="G32" i="2"/>
  <c r="B29" i="10"/>
  <c r="D29" i="10" s="1"/>
  <c r="D32" i="10"/>
  <c r="G31" i="2"/>
  <c r="B25" i="10"/>
  <c r="D25" i="10" s="1"/>
  <c r="G28" i="2"/>
  <c r="B24" i="10"/>
  <c r="D24" i="10" s="1"/>
  <c r="H24" i="10" s="1"/>
  <c r="G27" i="2"/>
  <c r="B30" i="10"/>
  <c r="D30" i="10" s="1"/>
  <c r="G23" i="2"/>
  <c r="B22" i="10"/>
  <c r="D22" i="10" s="1"/>
  <c r="F23" i="10"/>
  <c r="B23" i="9" s="1"/>
  <c r="B33" i="2"/>
  <c r="G12" i="2"/>
  <c r="B8" i="10"/>
  <c r="D8" i="10" s="1"/>
  <c r="F8" i="10" s="1"/>
  <c r="L10" i="10"/>
  <c r="G42" i="2"/>
  <c r="E50" i="2"/>
  <c r="F13" i="4"/>
  <c r="B18" i="2"/>
  <c r="B16" i="10" s="1"/>
  <c r="D16" i="10" s="1"/>
  <c r="J16" i="10" s="1"/>
  <c r="J39" i="10" s="1"/>
  <c r="B11" i="2"/>
  <c r="B45" i="2"/>
  <c r="B10" i="2"/>
  <c r="B46" i="2"/>
  <c r="B17" i="2"/>
  <c r="C14" i="3"/>
  <c r="C16" i="3" s="1"/>
  <c r="C20" i="3" s="1"/>
  <c r="C47" i="2" s="1"/>
  <c r="I14" i="4"/>
  <c r="F11" i="4"/>
  <c r="F21" i="4" s="1"/>
  <c r="I13" i="4"/>
  <c r="F9" i="3" l="1"/>
  <c r="B16" i="3"/>
  <c r="B20" i="3" s="1"/>
  <c r="B47" i="2"/>
  <c r="G18" i="4"/>
  <c r="G21" i="4" s="1"/>
  <c r="L23" i="10"/>
  <c r="L26" i="10"/>
  <c r="F22" i="10"/>
  <c r="B22" i="9" s="1"/>
  <c r="I30" i="10"/>
  <c r="I25" i="10" s="1"/>
  <c r="F25" i="10" s="1"/>
  <c r="B24" i="9" s="1"/>
  <c r="L24" i="10"/>
  <c r="B38" i="9"/>
  <c r="B44" i="9" s="1"/>
  <c r="H41" i="10"/>
  <c r="G11" i="2"/>
  <c r="B18" i="10"/>
  <c r="D18" i="10" s="1"/>
  <c r="G33" i="2"/>
  <c r="B31" i="10"/>
  <c r="D31" i="10" s="1"/>
  <c r="F29" i="10"/>
  <c r="B25" i="9" s="1"/>
  <c r="I38" i="10"/>
  <c r="I18" i="10" s="1"/>
  <c r="L38" i="10"/>
  <c r="G46" i="2"/>
  <c r="B33" i="10"/>
  <c r="D33" i="10" s="1"/>
  <c r="G45" i="2"/>
  <c r="B37" i="10"/>
  <c r="D37" i="10" s="1"/>
  <c r="G17" i="2"/>
  <c r="B12" i="10"/>
  <c r="D12" i="10" s="1"/>
  <c r="L12" i="10" s="1"/>
  <c r="B19" i="9"/>
  <c r="G10" i="2"/>
  <c r="B7" i="10"/>
  <c r="G13" i="2"/>
  <c r="B9" i="10"/>
  <c r="D9" i="10" s="1"/>
  <c r="I11" i="4"/>
  <c r="B29" i="2"/>
  <c r="B34" i="2" s="1"/>
  <c r="G24" i="2"/>
  <c r="B15" i="2"/>
  <c r="B19" i="2" s="1"/>
  <c r="I18" i="4" l="1"/>
  <c r="I20" i="4" s="1"/>
  <c r="C39" i="10"/>
  <c r="C43" i="10" s="1"/>
  <c r="C49" i="2"/>
  <c r="C50" i="2" s="1"/>
  <c r="C51" i="2" s="1"/>
  <c r="I21" i="4"/>
  <c r="L29" i="10"/>
  <c r="L31" i="10"/>
  <c r="G19" i="10"/>
  <c r="G41" i="10" s="1"/>
  <c r="I41" i="10"/>
  <c r="L30" i="10"/>
  <c r="L22" i="10"/>
  <c r="F9" i="10"/>
  <c r="L9" i="10" s="1"/>
  <c r="D7" i="10"/>
  <c r="G47" i="2" l="1"/>
  <c r="B39" i="10"/>
  <c r="L18" i="10"/>
  <c r="B29" i="9"/>
  <c r="B34" i="9" s="1"/>
  <c r="K7" i="10"/>
  <c r="K41" i="10" s="1"/>
  <c r="B20" i="9"/>
  <c r="B26" i="9" s="1"/>
  <c r="B49" i="2"/>
  <c r="B50" i="2" s="1"/>
  <c r="B51" i="2" s="1"/>
  <c r="D39" i="10" l="1"/>
  <c r="B43" i="10"/>
  <c r="B46" i="9"/>
  <c r="B48" i="9" s="1"/>
  <c r="L7" i="10"/>
  <c r="F39" i="10" l="1"/>
  <c r="D43" i="10"/>
  <c r="L39" i="10" l="1"/>
  <c r="L41" i="10" s="1"/>
  <c r="F41" i="10"/>
</calcChain>
</file>

<file path=xl/sharedStrings.xml><?xml version="1.0" encoding="utf-8"?>
<sst xmlns="http://schemas.openxmlformats.org/spreadsheetml/2006/main" count="1467" uniqueCount="407">
  <si>
    <t>Theranos, Inc</t>
  </si>
  <si>
    <t>Exchange Rate:</t>
  </si>
  <si>
    <t>Account</t>
  </si>
  <si>
    <t>Description</t>
  </si>
  <si>
    <t>SVB - Checking (Global)</t>
  </si>
  <si>
    <t>Cash- CoAmerica Checking</t>
  </si>
  <si>
    <t>Cash - Morgan Stanley</t>
  </si>
  <si>
    <t>Cash eqivalent - Morgan</t>
  </si>
  <si>
    <t>Cash - Fidelity</t>
  </si>
  <si>
    <t>Petty cash</t>
  </si>
  <si>
    <t>Short Term Inv - MS</t>
  </si>
  <si>
    <t>Short term Inv - Fidelit</t>
  </si>
  <si>
    <t>A/R Trade</t>
  </si>
  <si>
    <t>Prepaid General - ST</t>
  </si>
  <si>
    <t>Prepaid Insurance - ST</t>
  </si>
  <si>
    <t>Prepaid Rent - ST</t>
  </si>
  <si>
    <t>Prepaid Property Taxes</t>
  </si>
  <si>
    <t>Prepaid For Amortization</t>
  </si>
  <si>
    <t>Interest Receivable</t>
  </si>
  <si>
    <t>Other Receivables</t>
  </si>
  <si>
    <t>Other receivable-clients</t>
  </si>
  <si>
    <t>Deposits - ST</t>
  </si>
  <si>
    <t>Deposit - retainer (TM)</t>
  </si>
  <si>
    <t>Deposit - Retainer (Pat)</t>
  </si>
  <si>
    <t>Deposit - Jet</t>
  </si>
  <si>
    <t>FA-Machines &amp; Equipment</t>
  </si>
  <si>
    <t>FA-Manufacturing Machine</t>
  </si>
  <si>
    <t>FA-CLIA Machine</t>
  </si>
  <si>
    <t>FA-Office Equipment</t>
  </si>
  <si>
    <t>FA-furniture &amp; fixtures</t>
  </si>
  <si>
    <t>FA-Computer Hardware</t>
  </si>
  <si>
    <t>FA-Computer software</t>
  </si>
  <si>
    <t>FA-Leasehold Improvement</t>
  </si>
  <si>
    <t>FA - Manufactured Device</t>
  </si>
  <si>
    <t>FA - M&amp;E WIP</t>
  </si>
  <si>
    <t>FA - F &amp; F WIP</t>
  </si>
  <si>
    <t>A/D Machines &amp; Equipment</t>
  </si>
  <si>
    <t>A/D - Manuf Machinery</t>
  </si>
  <si>
    <t>A/D CLIA Machine</t>
  </si>
  <si>
    <t>A/D Office Equipment</t>
  </si>
  <si>
    <t>A/D Furniture &amp; Fixtures</t>
  </si>
  <si>
    <t>A/D Computer Hardware</t>
  </si>
  <si>
    <t>A/D Computer Software</t>
  </si>
  <si>
    <t>A/DLeasehold improvement</t>
  </si>
  <si>
    <t>A/D Manufactured Device</t>
  </si>
  <si>
    <t>Long term Inv - Fidelity</t>
  </si>
  <si>
    <t>Note Receivable - LT</t>
  </si>
  <si>
    <t>Interest receivable - LT</t>
  </si>
  <si>
    <t>Accounts Payable Trade</t>
  </si>
  <si>
    <t>PO Receipts - Inventory</t>
  </si>
  <si>
    <t>PO Receipts - Expenses</t>
  </si>
  <si>
    <t>AP Accrual</t>
  </si>
  <si>
    <t>Accrued Payroll</t>
  </si>
  <si>
    <t>Accrued Vacation</t>
  </si>
  <si>
    <t>Accrued P/R Taxes</t>
  </si>
  <si>
    <t>Accrued 401(K)</t>
  </si>
  <si>
    <t>Accrued 401K Loan Deduct</t>
  </si>
  <si>
    <t>Accrued Flex Spending</t>
  </si>
  <si>
    <t>Accrued Sales &amp; Used Tax</t>
  </si>
  <si>
    <t>Accrued use tax - Vendor</t>
  </si>
  <si>
    <t>Deferred Rents - ST</t>
  </si>
  <si>
    <t>Refundable Options</t>
  </si>
  <si>
    <t>Pref Stock Warrant Liab</t>
  </si>
  <si>
    <t>Deferred Revenues</t>
  </si>
  <si>
    <t>Short-Term Debt</t>
  </si>
  <si>
    <t>Current Capital Leases</t>
  </si>
  <si>
    <t>Deferred Rent - LT</t>
  </si>
  <si>
    <t>Capital Lease Obligation</t>
  </si>
  <si>
    <t>Common stock</t>
  </si>
  <si>
    <t>Add'l PIC - C/S</t>
  </si>
  <si>
    <t>Series A Preferred stock</t>
  </si>
  <si>
    <t>Add'l PIC - Series A</t>
  </si>
  <si>
    <t>Series B - Pref stock</t>
  </si>
  <si>
    <t>Series B Issuance costs</t>
  </si>
  <si>
    <t>Add'l PIC - Series B</t>
  </si>
  <si>
    <t>Series C - Pref Stocks</t>
  </si>
  <si>
    <t>Series C - Issuance cost</t>
  </si>
  <si>
    <t>Add'l PIC - Series C</t>
  </si>
  <si>
    <t>Series C-1 Pref stocks</t>
  </si>
  <si>
    <t>Series C-1 Issuance cost</t>
  </si>
  <si>
    <t>Add'l PIC - Series C-1</t>
  </si>
  <si>
    <t>Unrealized gain/loss Inv</t>
  </si>
  <si>
    <t>Accum. Retained Earning</t>
  </si>
  <si>
    <t>Revenue - Study</t>
  </si>
  <si>
    <t>Misc Revenue - OOP costs</t>
  </si>
  <si>
    <t>COGS - Cartridges @ Std</t>
  </si>
  <si>
    <t>Freight charges</t>
  </si>
  <si>
    <t>Freight - outbound</t>
  </si>
  <si>
    <t>Cost Revalue</t>
  </si>
  <si>
    <t>Scrap Costs</t>
  </si>
  <si>
    <t>Method Variance</t>
  </si>
  <si>
    <t>PO Price Variance</t>
  </si>
  <si>
    <t>AP Variance</t>
  </si>
  <si>
    <t>Labor - Applied</t>
  </si>
  <si>
    <t>OH applied - Cartridges</t>
  </si>
  <si>
    <t>Cost of Production</t>
  </si>
  <si>
    <t>Salaries &amp; Wages</t>
  </si>
  <si>
    <t>Accrued vacation PTO</t>
  </si>
  <si>
    <t>Payroll Taxes</t>
  </si>
  <si>
    <t>Health Insurance</t>
  </si>
  <si>
    <t>Staff Welfare</t>
  </si>
  <si>
    <t>Other Fringe Beneftis</t>
  </si>
  <si>
    <t>Other benefits - mileage</t>
  </si>
  <si>
    <t>Other benefits - others</t>
  </si>
  <si>
    <t>Consulting Services</t>
  </si>
  <si>
    <t>Contractor/Temp InDirect</t>
  </si>
  <si>
    <t>Depreciation Expense</t>
  </si>
  <si>
    <t>Telephone / Fax</t>
  </si>
  <si>
    <t>Facility Rental</t>
  </si>
  <si>
    <t>Facility Services</t>
  </si>
  <si>
    <t>Facility Utilities</t>
  </si>
  <si>
    <t>Facility Janitorial</t>
  </si>
  <si>
    <t>Facility Security</t>
  </si>
  <si>
    <t>Facility Repair/Maint</t>
  </si>
  <si>
    <t>Facility Licenses/permit</t>
  </si>
  <si>
    <t>Facility Network Comm</t>
  </si>
  <si>
    <t>Facility Property Tax</t>
  </si>
  <si>
    <t>Other Facility Costs</t>
  </si>
  <si>
    <t>Facility - moving</t>
  </si>
  <si>
    <t>R&amp;D Materials</t>
  </si>
  <si>
    <t>QA &amp; Test Lab Expenses</t>
  </si>
  <si>
    <t>Clinical Trial Expenses</t>
  </si>
  <si>
    <t>Purchased Parts</t>
  </si>
  <si>
    <t>Fabricated Parts</t>
  </si>
  <si>
    <t>Catridge Supplies</t>
  </si>
  <si>
    <t>Reagents</t>
  </si>
  <si>
    <t>Antibodies</t>
  </si>
  <si>
    <t>Chemicals</t>
  </si>
  <si>
    <t>Purchased Software Modul</t>
  </si>
  <si>
    <t>Software Tools</t>
  </si>
  <si>
    <t>Freight in - R&amp;D</t>
  </si>
  <si>
    <t>R&amp;D inventory</t>
  </si>
  <si>
    <t>Conference/Seminar/Train</t>
  </si>
  <si>
    <t>Web Site</t>
  </si>
  <si>
    <t>Account Services</t>
  </si>
  <si>
    <t>Auditing Services</t>
  </si>
  <si>
    <t>Tax Services</t>
  </si>
  <si>
    <t>Legal - General</t>
  </si>
  <si>
    <t>Legal - employment</t>
  </si>
  <si>
    <t>Legal - Litigation</t>
  </si>
  <si>
    <t>Legal - Patents</t>
  </si>
  <si>
    <t>Legal - Trademarks</t>
  </si>
  <si>
    <t>Legal - License</t>
  </si>
  <si>
    <t>Regulatory Submissions</t>
  </si>
  <si>
    <t>Legal - Regulatory</t>
  </si>
  <si>
    <t>Meals &amp; Entertainments</t>
  </si>
  <si>
    <t>Insurance - General</t>
  </si>
  <si>
    <t>Insurance - Prod Liab</t>
  </si>
  <si>
    <t>Expensed Equipment</t>
  </si>
  <si>
    <t>Expensed furn &amp; fixture</t>
  </si>
  <si>
    <t>Exp Eqt/computer Offsite</t>
  </si>
  <si>
    <t>Computer Supplies</t>
  </si>
  <si>
    <t>Computer supplies - LAN</t>
  </si>
  <si>
    <t>Expensed Software</t>
  </si>
  <si>
    <t>Software Maintenance</t>
  </si>
  <si>
    <t>Office Supplies</t>
  </si>
  <si>
    <t>Office services</t>
  </si>
  <si>
    <t>Postage &amp; Delivery</t>
  </si>
  <si>
    <t>Dues, Subscriptn &amp; Books</t>
  </si>
  <si>
    <t>Annual Maint / License</t>
  </si>
  <si>
    <t>Equip Repair / Maint</t>
  </si>
  <si>
    <t>Equipment Lease / Rental</t>
  </si>
  <si>
    <t>Relocation Expenses</t>
  </si>
  <si>
    <t>Recruiting Expenses</t>
  </si>
  <si>
    <t>Bank Charges</t>
  </si>
  <si>
    <t>Stock-Based Compensation</t>
  </si>
  <si>
    <t>Travel Expense - Air</t>
  </si>
  <si>
    <t>Travel expense - Air (J)</t>
  </si>
  <si>
    <t>Travel expense - Hotel</t>
  </si>
  <si>
    <t>Travel Expense - Auto</t>
  </si>
  <si>
    <t>Travel - Meals &amp; Entert</t>
  </si>
  <si>
    <t>Travel - Other</t>
  </si>
  <si>
    <t>Payroll Processing Fee</t>
  </si>
  <si>
    <t>Charitable Contributions</t>
  </si>
  <si>
    <t>Miscellaneous Expenses</t>
  </si>
  <si>
    <t>Other Outside Services</t>
  </si>
  <si>
    <t>Supplies for MFG / OPS</t>
  </si>
  <si>
    <t>Feight in - Non Inv</t>
  </si>
  <si>
    <t>Quality control</t>
  </si>
  <si>
    <t>Inventory (Exp)</t>
  </si>
  <si>
    <t>G&amp;A Allocation - Out</t>
  </si>
  <si>
    <t>G&amp;A Allocation - In</t>
  </si>
  <si>
    <t>Facility Allocation-Out</t>
  </si>
  <si>
    <t>Facility Allocation - In</t>
  </si>
  <si>
    <t>IT Allocation - Out</t>
  </si>
  <si>
    <t>IT Allocation - In</t>
  </si>
  <si>
    <t>Interest Income</t>
  </si>
  <si>
    <t>Interest expenses</t>
  </si>
  <si>
    <t>Income tax - States</t>
  </si>
  <si>
    <t>Suspense</t>
  </si>
  <si>
    <t>Theranos, Inc.</t>
  </si>
  <si>
    <t>Consolidated Balance Sheets</t>
  </si>
  <si>
    <t>December 31</t>
  </si>
  <si>
    <t>Difference</t>
  </si>
  <si>
    <t>Explantions</t>
  </si>
  <si>
    <t>Assets</t>
  </si>
  <si>
    <t>Current assets:</t>
  </si>
  <si>
    <t>Cash and cash equivalents</t>
  </si>
  <si>
    <t>Marketable securities</t>
  </si>
  <si>
    <t>Accounts receivable</t>
  </si>
  <si>
    <t>Prepaid expenses</t>
  </si>
  <si>
    <t>Inventory</t>
  </si>
  <si>
    <t>Total current assets</t>
  </si>
  <si>
    <t>Property and equipment, net</t>
  </si>
  <si>
    <t>Total assets</t>
  </si>
  <si>
    <t>Liabilities and stockholders’ equity</t>
  </si>
  <si>
    <t>Current liabilities:</t>
  </si>
  <si>
    <t>Accounts payable</t>
  </si>
  <si>
    <t>Accrued liabilities</t>
  </si>
  <si>
    <t>Deferred rent, short term</t>
  </si>
  <si>
    <t>Deferred revenue, short term</t>
  </si>
  <si>
    <t>Preferred stock warrant liability</t>
  </si>
  <si>
    <t>Short term debt</t>
  </si>
  <si>
    <t>Total current liabilities</t>
  </si>
  <si>
    <t>Capital lease</t>
  </si>
  <si>
    <t>Deferred rent</t>
  </si>
  <si>
    <t>Deferred revenue</t>
  </si>
  <si>
    <t>Repurchaseable shares</t>
  </si>
  <si>
    <t>Total liabilities</t>
  </si>
  <si>
    <r>
      <t>Commitments and contingencies</t>
    </r>
    <r>
      <rPr>
        <b/>
        <sz val="11"/>
        <color rgb="FFFF0000"/>
        <rFont val="Times New Roman"/>
        <family val="1"/>
      </rPr>
      <t xml:space="preserve"> </t>
    </r>
    <r>
      <rPr>
        <b/>
        <i/>
        <sz val="11"/>
        <color rgb="FFFF0000"/>
        <rFont val="Times New Roman"/>
        <family val="1"/>
      </rPr>
      <t>(Note 7)</t>
    </r>
  </si>
  <si>
    <t>Stockholders’ equity:</t>
  </si>
  <si>
    <t>Common stock, par value $0.0001: 71,773,050 shares</t>
  </si>
  <si>
    <t>authorized; 21,572,358 shares and 18,693,775 shares</t>
  </si>
  <si>
    <t xml:space="preserve">issued and outstanding at December 31, 2009 and 2008, </t>
  </si>
  <si>
    <t>respectively</t>
  </si>
  <si>
    <t>Convertible preferred stock, par value $0.0001: 32,507,950</t>
  </si>
  <si>
    <t>shares authorized; 31,855,823 shares issued and outstanding,</t>
  </si>
  <si>
    <t>aggregate liquidation preference of $50,109,010</t>
  </si>
  <si>
    <t>Additional paid-in capital</t>
  </si>
  <si>
    <t>Accumulated deficit</t>
  </si>
  <si>
    <t>Accumulated other comprehensive income</t>
  </si>
  <si>
    <t>Total stockholders’ equity</t>
  </si>
  <si>
    <t>Total liabilities and stockholders’ equity</t>
  </si>
  <si>
    <t>See accompanying notes.</t>
  </si>
  <si>
    <t>Consolidated Statements of Operations</t>
  </si>
  <si>
    <t>Revenue</t>
  </si>
  <si>
    <t>Operating expenses:</t>
  </si>
  <si>
    <t>Research and development</t>
  </si>
  <si>
    <t>General and administrative</t>
  </si>
  <si>
    <t>Total operating expenses</t>
  </si>
  <si>
    <t>Operating loss</t>
  </si>
  <si>
    <t xml:space="preserve"> </t>
  </si>
  <si>
    <t>Interest and other income, net</t>
  </si>
  <si>
    <t>Interest expense</t>
  </si>
  <si>
    <t>Net loss</t>
  </si>
  <si>
    <t>Consolidated Statements of Stockholders’ Equity</t>
  </si>
  <si>
    <t>Deficit</t>
  </si>
  <si>
    <t>Accumulated</t>
  </si>
  <si>
    <t>Convertible</t>
  </si>
  <si>
    <t>Additional</t>
  </si>
  <si>
    <t>Accumulated in</t>
  </si>
  <si>
    <t>Other</t>
  </si>
  <si>
    <t>Total</t>
  </si>
  <si>
    <t>Common Stock</t>
  </si>
  <si>
    <t>Preferred Stock</t>
  </si>
  <si>
    <t>Paid-In</t>
  </si>
  <si>
    <t>Development</t>
  </si>
  <si>
    <t>Comprehensive</t>
  </si>
  <si>
    <t>Stockholders’</t>
  </si>
  <si>
    <t>Shares</t>
  </si>
  <si>
    <t>Amount</t>
  </si>
  <si>
    <t>Capital</t>
  </si>
  <si>
    <t>Stage</t>
  </si>
  <si>
    <t>income</t>
  </si>
  <si>
    <t>Equity</t>
  </si>
  <si>
    <t>Balance at December 31, 2009</t>
  </si>
  <si>
    <t>Issuance of Series C-1 convertible preferred stock at $15</t>
  </si>
  <si>
    <t xml:space="preserve"> per share in July 2010, net of issuance costs of $83,723</t>
  </si>
  <si>
    <t>Issuance of common stock upon exercise of stock options</t>
  </si>
  <si>
    <t>including vested early exercised shares</t>
  </si>
  <si>
    <t>Issuance of common stock upon exercise of warrants</t>
  </si>
  <si>
    <t>Stock-based compensation</t>
  </si>
  <si>
    <t>Common stock warrants issued for services</t>
  </si>
  <si>
    <t>Comprehensive loss:</t>
  </si>
  <si>
    <t>Change in net unrealized gain on investments</t>
  </si>
  <si>
    <t>Total comprehensive loss</t>
  </si>
  <si>
    <t>Balance at December 31, 2010</t>
  </si>
  <si>
    <t>YE 12/31/2011</t>
  </si>
  <si>
    <t>Trial Balance</t>
  </si>
  <si>
    <t>Adj</t>
  </si>
  <si>
    <t>Final balance</t>
  </si>
  <si>
    <t>Pre-adjustment</t>
  </si>
  <si>
    <t>YE 12/31/2010</t>
  </si>
  <si>
    <t>YE 12/31/2009</t>
  </si>
  <si>
    <t>RM - Readers</t>
  </si>
  <si>
    <t>FA - Office Eqt WIP</t>
  </si>
  <si>
    <t>Long Term Debt</t>
  </si>
  <si>
    <t>Misc Revenue - late fee</t>
  </si>
  <si>
    <t>COGS - Accessories</t>
  </si>
  <si>
    <t>Floor Stock - Cartridges</t>
  </si>
  <si>
    <t>Floor Stock - Readers</t>
  </si>
  <si>
    <t>Material Usage Variance</t>
  </si>
  <si>
    <t>Subcontract Usage Var</t>
  </si>
  <si>
    <t>Reader comp - tax</t>
  </si>
  <si>
    <t>Cart comp - tax</t>
  </si>
  <si>
    <t>OH applied - readers</t>
  </si>
  <si>
    <t>Worker's Compensation</t>
  </si>
  <si>
    <t>Tuition Reimbursement</t>
  </si>
  <si>
    <t>Other Benefits - meals</t>
  </si>
  <si>
    <t>Sales Commissions</t>
  </si>
  <si>
    <t>Gain/Loss On Disp Of FA</t>
  </si>
  <si>
    <t>Contract Expense</t>
  </si>
  <si>
    <t>Market Research</t>
  </si>
  <si>
    <t>Study cost</t>
  </si>
  <si>
    <t>Finance charge</t>
  </si>
  <si>
    <t>Travel - Rental</t>
  </si>
  <si>
    <t>Notes receivable</t>
  </si>
  <si>
    <t>glinrp.p</t>
  </si>
  <si>
    <t>+</t>
  </si>
  <si>
    <t>15.13 Income Stateme</t>
  </si>
  <si>
    <t>Page:</t>
  </si>
  <si>
    <t>Theranos,</t>
  </si>
  <si>
    <t>Inc</t>
  </si>
  <si>
    <t>Reporting Currency</t>
  </si>
  <si>
    <t>Activity</t>
  </si>
  <si>
    <t>01/01/11 To</t>
  </si>
  <si>
    <t>G&amp;A</t>
  </si>
  <si>
    <t>HR</t>
  </si>
  <si>
    <t>IT</t>
  </si>
  <si>
    <t>Facilities</t>
  </si>
  <si>
    <t>R&amp;D</t>
  </si>
  <si>
    <t>Interest &amp; other income</t>
  </si>
  <si>
    <t>ncome tax - States</t>
  </si>
  <si>
    <t>Acct #</t>
  </si>
  <si>
    <t>Category</t>
  </si>
  <si>
    <t>CC</t>
  </si>
  <si>
    <t>Column Labels</t>
  </si>
  <si>
    <t>Grand Total</t>
  </si>
  <si>
    <t>Row Labels</t>
  </si>
  <si>
    <t>Sum of Amount</t>
  </si>
  <si>
    <t>JL111231#61</t>
  </si>
  <si>
    <t>Receivers cutoff</t>
  </si>
  <si>
    <t>JL111231#62</t>
  </si>
  <si>
    <t>Reclass AP/Prepaid</t>
  </si>
  <si>
    <t>Consolidated Statements of Cash Flows</t>
  </si>
  <si>
    <t>Operating activities</t>
  </si>
  <si>
    <t xml:space="preserve">Adjustments to reconcile net loss to net cash </t>
  </si>
  <si>
    <t>used in operating activities:</t>
  </si>
  <si>
    <t>Depreciation and amortization</t>
  </si>
  <si>
    <t>Gain on property and equipment</t>
  </si>
  <si>
    <t>Realized gains on investment</t>
  </si>
  <si>
    <t>Changes in operating assets and liabilities:</t>
  </si>
  <si>
    <t>Prepaid expenses and other assets</t>
  </si>
  <si>
    <t>Accrued and other liabilities</t>
  </si>
  <si>
    <t>Net cash used in operating activities</t>
  </si>
  <si>
    <t>Investing activities</t>
  </si>
  <si>
    <t>Purchases of marketable securities</t>
  </si>
  <si>
    <t>Proceeds from sales of marketable securities</t>
  </si>
  <si>
    <t>Maturities of investments</t>
  </si>
  <si>
    <t>Purchases of property and equipment</t>
  </si>
  <si>
    <t>Proceeds from sales of property and equipment</t>
  </si>
  <si>
    <t>Net cash provided by (used in) investing activities</t>
  </si>
  <si>
    <t>Financing activities</t>
  </si>
  <si>
    <t>Payment under capital leases</t>
  </si>
  <si>
    <t>Net proceeds from short term debt</t>
  </si>
  <si>
    <t>Purchase of unvested shares</t>
  </si>
  <si>
    <t>Proceeds from issuance of Series C-1 preferred stock</t>
  </si>
  <si>
    <t xml:space="preserve">Proceeds from issuance of common stock upon </t>
  </si>
  <si>
    <t>exercise of stock options</t>
  </si>
  <si>
    <t>Proceeds from issuance of common stock upon exercise of warrants</t>
  </si>
  <si>
    <t>Net cash provided by financing activities</t>
  </si>
  <si>
    <t>Net decrease in cash and cash equivalents</t>
  </si>
  <si>
    <t>Cash and cash equivalents at beginning of year</t>
  </si>
  <si>
    <t>Cash and cash equivalents at end of year</t>
  </si>
  <si>
    <t>Supplemental disclosure of cash flow information</t>
  </si>
  <si>
    <t>Cash paid for interest</t>
  </si>
  <si>
    <t>Cashflow template</t>
  </si>
  <si>
    <t>FY 2010</t>
  </si>
  <si>
    <t>Operating</t>
  </si>
  <si>
    <t>Investing</t>
  </si>
  <si>
    <t>Financing</t>
  </si>
  <si>
    <t>Non-cash OCI</t>
  </si>
  <si>
    <t>Cash</t>
  </si>
  <si>
    <t>Check</t>
  </si>
  <si>
    <t>Change</t>
  </si>
  <si>
    <t>Cash&amp; Equivalents</t>
  </si>
  <si>
    <t>Prepaid Expenses</t>
  </si>
  <si>
    <t>Plant and Equipment</t>
  </si>
  <si>
    <t>Acquisition of PPE</t>
  </si>
  <si>
    <t>Depreciation expense</t>
  </si>
  <si>
    <t>Short-term investment</t>
  </si>
  <si>
    <t>Maturities of investment</t>
  </si>
  <si>
    <t>Accounts Payable</t>
  </si>
  <si>
    <t>Capital leases</t>
  </si>
  <si>
    <t>Inception of capital lease</t>
  </si>
  <si>
    <t>Repayment of capital lease</t>
  </si>
  <si>
    <t>Deferred Revenue</t>
  </si>
  <si>
    <t>Preferred stock warrants liability</t>
  </si>
  <si>
    <t>Repurchasable shares</t>
  </si>
  <si>
    <t>APIC</t>
  </si>
  <si>
    <t>Stock-based comp</t>
  </si>
  <si>
    <t>Repurchase of unvested shares</t>
  </si>
  <si>
    <t>Issuance of Common Stock upon exercise of options</t>
  </si>
  <si>
    <t>Other Comp Income (loss)</t>
  </si>
  <si>
    <t>Retained Earnings</t>
  </si>
  <si>
    <t>Control</t>
  </si>
  <si>
    <t>Note Receivable</t>
  </si>
  <si>
    <t>FS reclass</t>
  </si>
  <si>
    <t>Interest receivable - long term</t>
  </si>
  <si>
    <t>Non-cash</t>
  </si>
  <si>
    <t>JL1231#64</t>
  </si>
  <si>
    <t>Celgene Revenue</t>
  </si>
  <si>
    <t>JL110930#53</t>
  </si>
  <si>
    <t>JL110630#48</t>
  </si>
  <si>
    <t>JL110331#52</t>
  </si>
  <si>
    <t>JL100930#43</t>
  </si>
  <si>
    <t>JL100930#67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</si>
</sst>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_(&quot;$&quot;* #,##0_);_(&quot;$&quot;* \(#,##0\);_(&quot;$&quot;* &quot;–&quot;_);_(@_)"/>
    <numFmt numFmtId="167" formatCode="_(* #,##0_);_(* \(#,##0\);_(* &quot;–&quot;_);_(@_)"/>
    <numFmt numFmtId="168" formatCode="_(&quot;$&quot;* #,##0_);_(&quot;$&quot;* \(#,##0\);_(&quot;$&quot;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4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9" fontId="18" fillId="0" borderId="0">
      <alignment horizontal="centerContinuous"/>
    </xf>
    <xf numFmtId="0" fontId="19" fillId="0" borderId="0"/>
    <xf numFmtId="165" fontId="24" fillId="0" borderId="0">
      <alignment horizontal="centerContinuous"/>
    </xf>
    <xf numFmtId="165" fontId="24" fillId="0" borderId="10">
      <alignment horizontal="center"/>
    </xf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24" fillId="0" borderId="0" applyFont="0"/>
    <xf numFmtId="42" fontId="24" fillId="0" borderId="12" applyFont="0"/>
    <xf numFmtId="41" fontId="24" fillId="0" borderId="0" applyFont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</cellStyleXfs>
  <cellXfs count="201">
    <xf numFmtId="0" fontId="0" fillId="0" borderId="0" xfId="0"/>
    <xf numFmtId="14" fontId="0" fillId="0" borderId="0" xfId="0" applyNumberFormat="1"/>
    <xf numFmtId="4" fontId="0" fillId="0" borderId="0" xfId="0" applyNumberFormat="1"/>
    <xf numFmtId="164" fontId="0" fillId="0" borderId="0" xfId="1" applyNumberFormat="1" applyFont="1"/>
    <xf numFmtId="49" fontId="18" fillId="0" borderId="0" xfId="43" applyAlignment="1">
      <alignment horizontal="center" vertical="top"/>
    </xf>
    <xf numFmtId="0" fontId="20" fillId="33" borderId="0" xfId="44" applyFont="1" applyFill="1" applyAlignment="1">
      <alignment vertical="top"/>
    </xf>
    <xf numFmtId="0" fontId="20" fillId="0" borderId="0" xfId="44" applyFont="1" applyAlignment="1">
      <alignment vertical="top"/>
    </xf>
    <xf numFmtId="0" fontId="18" fillId="0" borderId="0" xfId="44" applyFont="1" applyAlignment="1" applyProtection="1">
      <alignment horizontal="centerContinuous" vertical="top"/>
    </xf>
    <xf numFmtId="0" fontId="21" fillId="0" borderId="0" xfId="44" applyFont="1" applyAlignment="1" applyProtection="1">
      <alignment horizontal="center" vertical="top"/>
    </xf>
    <xf numFmtId="0" fontId="19" fillId="33" borderId="0" xfId="44" applyFont="1" applyFill="1" applyAlignment="1">
      <alignment vertical="top"/>
    </xf>
    <xf numFmtId="0" fontId="19" fillId="0" borderId="0" xfId="44" applyFont="1" applyAlignment="1">
      <alignment vertical="top"/>
    </xf>
    <xf numFmtId="0" fontId="0" fillId="0" borderId="0" xfId="0" applyAlignment="1">
      <alignment vertical="top"/>
    </xf>
    <xf numFmtId="0" fontId="22" fillId="0" borderId="0" xfId="44" applyFont="1" applyAlignment="1" applyProtection="1">
      <alignment horizontal="centerContinuous" vertical="top"/>
    </xf>
    <xf numFmtId="0" fontId="23" fillId="0" borderId="0" xfId="44" applyFont="1" applyAlignment="1" applyProtection="1">
      <alignment vertical="top"/>
    </xf>
    <xf numFmtId="165" fontId="23" fillId="0" borderId="0" xfId="45" applyFont="1" applyAlignment="1">
      <alignment horizontal="centerContinuous" vertical="top"/>
    </xf>
    <xf numFmtId="0" fontId="26" fillId="33" borderId="0" xfId="44" applyFont="1" applyFill="1" applyAlignment="1">
      <alignment vertical="top"/>
    </xf>
    <xf numFmtId="0" fontId="26" fillId="0" borderId="0" xfId="44" applyFont="1" applyAlignment="1">
      <alignment vertical="top"/>
    </xf>
    <xf numFmtId="165" fontId="25" fillId="0" borderId="11" xfId="46" applyFont="1" applyBorder="1" applyAlignment="1">
      <alignment horizontal="center" vertical="top"/>
    </xf>
    <xf numFmtId="0" fontId="27" fillId="0" borderId="0" xfId="44" applyFont="1" applyAlignment="1">
      <alignment horizontal="center" vertical="top"/>
    </xf>
    <xf numFmtId="0" fontId="27" fillId="0" borderId="0" xfId="44" applyFont="1" applyAlignment="1">
      <alignment vertical="top"/>
    </xf>
    <xf numFmtId="0" fontId="26" fillId="0" borderId="0" xfId="44" applyFont="1" applyAlignment="1">
      <alignment horizontal="left" vertical="top"/>
    </xf>
    <xf numFmtId="166" fontId="27" fillId="0" borderId="0" xfId="44" applyNumberFormat="1" applyFont="1" applyAlignment="1">
      <alignment vertical="top"/>
    </xf>
    <xf numFmtId="166" fontId="26" fillId="0" borderId="0" xfId="44" applyNumberFormat="1" applyFont="1" applyAlignment="1">
      <alignment vertical="top"/>
    </xf>
    <xf numFmtId="167" fontId="27" fillId="0" borderId="0" xfId="44" applyNumberFormat="1" applyFont="1" applyAlignment="1">
      <alignment vertical="top"/>
    </xf>
    <xf numFmtId="167" fontId="27" fillId="0" borderId="0" xfId="44" applyNumberFormat="1" applyFont="1" applyBorder="1" applyAlignment="1">
      <alignment vertical="top"/>
    </xf>
    <xf numFmtId="167" fontId="27" fillId="0" borderId="11" xfId="44" applyNumberFormat="1" applyFont="1" applyBorder="1" applyAlignment="1">
      <alignment vertical="top"/>
    </xf>
    <xf numFmtId="167" fontId="26" fillId="0" borderId="0" xfId="44" applyNumberFormat="1" applyFont="1" applyAlignment="1">
      <alignment vertical="top"/>
    </xf>
    <xf numFmtId="166" fontId="27" fillId="0" borderId="12" xfId="44" applyNumberFormat="1" applyFont="1" applyBorder="1" applyAlignment="1">
      <alignment vertical="top"/>
    </xf>
    <xf numFmtId="0" fontId="26" fillId="0" borderId="0" xfId="44" applyFont="1" applyFill="1" applyAlignment="1">
      <alignment horizontal="left" vertical="top"/>
    </xf>
    <xf numFmtId="167" fontId="27" fillId="0" borderId="0" xfId="44" applyNumberFormat="1" applyFont="1" applyFill="1" applyBorder="1" applyAlignment="1">
      <alignment vertical="top"/>
    </xf>
    <xf numFmtId="0" fontId="26" fillId="0" borderId="0" xfId="44" applyFont="1" applyFill="1" applyAlignment="1">
      <alignment vertical="top"/>
    </xf>
    <xf numFmtId="0" fontId="26" fillId="0" borderId="0" xfId="44" quotePrefix="1" applyFont="1" applyAlignment="1">
      <alignment horizontal="left" vertical="top"/>
    </xf>
    <xf numFmtId="167" fontId="27" fillId="34" borderId="0" xfId="44" applyNumberFormat="1" applyFont="1" applyFill="1" applyBorder="1" applyAlignment="1">
      <alignment vertical="top"/>
    </xf>
    <xf numFmtId="167" fontId="26" fillId="33" borderId="0" xfId="44" applyNumberFormat="1" applyFont="1" applyFill="1" applyAlignment="1">
      <alignment vertical="top"/>
    </xf>
    <xf numFmtId="0" fontId="30" fillId="0" borderId="0" xfId="44" applyFont="1" applyAlignment="1">
      <alignment vertical="top"/>
    </xf>
    <xf numFmtId="167" fontId="19" fillId="0" borderId="0" xfId="44" applyNumberFormat="1" applyFont="1" applyAlignment="1">
      <alignment vertical="top"/>
    </xf>
    <xf numFmtId="167" fontId="19" fillId="33" borderId="0" xfId="44" applyNumberFormat="1" applyFont="1" applyFill="1" applyAlignment="1">
      <alignment vertical="top"/>
    </xf>
    <xf numFmtId="0" fontId="19" fillId="0" borderId="0" xfId="44" applyFont="1" applyFill="1" applyAlignment="1">
      <alignment vertical="top"/>
    </xf>
    <xf numFmtId="0" fontId="18" fillId="0" borderId="0" xfId="44" applyFont="1" applyAlignment="1" applyProtection="1">
      <alignment vertical="top"/>
    </xf>
    <xf numFmtId="0" fontId="22" fillId="0" borderId="0" xfId="44" applyFont="1" applyAlignment="1" applyProtection="1">
      <alignment vertical="top"/>
    </xf>
    <xf numFmtId="0" fontId="24" fillId="0" borderId="0" xfId="44" applyFont="1" applyAlignment="1" applyProtection="1">
      <alignment horizontal="centerContinuous" vertical="top"/>
    </xf>
    <xf numFmtId="0" fontId="26" fillId="0" borderId="0" xfId="44" applyFont="1" applyAlignment="1">
      <alignment horizontal="center" vertical="top"/>
    </xf>
    <xf numFmtId="165" fontId="24" fillId="0" borderId="10" xfId="46" applyFont="1" applyAlignment="1">
      <alignment horizontal="center" vertical="top"/>
    </xf>
    <xf numFmtId="165" fontId="24" fillId="0" borderId="0" xfId="46" applyFont="1" applyBorder="1" applyAlignment="1">
      <alignment horizontal="center" vertical="top"/>
    </xf>
    <xf numFmtId="165" fontId="22" fillId="0" borderId="0" xfId="46" applyFont="1" applyBorder="1" applyAlignment="1">
      <alignment horizontal="center" vertical="top"/>
    </xf>
    <xf numFmtId="166" fontId="24" fillId="0" borderId="0" xfId="44" applyNumberFormat="1" applyFont="1" applyBorder="1" applyAlignment="1" applyProtection="1">
      <alignment vertical="top"/>
    </xf>
    <xf numFmtId="166" fontId="19" fillId="0" borderId="0" xfId="44" applyNumberFormat="1" applyFont="1" applyAlignment="1">
      <alignment vertical="top"/>
    </xf>
    <xf numFmtId="0" fontId="19" fillId="0" borderId="0" xfId="44" applyFont="1" applyAlignment="1">
      <alignment horizontal="left" vertical="top"/>
    </xf>
    <xf numFmtId="166" fontId="22" fillId="0" borderId="0" xfId="44" applyNumberFormat="1" applyFont="1" applyBorder="1" applyAlignment="1" applyProtection="1">
      <alignment vertical="top"/>
    </xf>
    <xf numFmtId="167" fontId="24" fillId="0" borderId="0" xfId="44" applyNumberFormat="1" applyFont="1" applyBorder="1" applyAlignment="1" applyProtection="1">
      <alignment vertical="top"/>
    </xf>
    <xf numFmtId="167" fontId="22" fillId="0" borderId="0" xfId="44" applyNumberFormat="1" applyFont="1" applyBorder="1" applyAlignment="1" applyProtection="1">
      <alignment vertical="top"/>
    </xf>
    <xf numFmtId="167" fontId="24" fillId="0" borderId="11" xfId="44" applyNumberFormat="1" applyFont="1" applyBorder="1" applyAlignment="1" applyProtection="1">
      <alignment vertical="top"/>
    </xf>
    <xf numFmtId="167" fontId="22" fillId="0" borderId="11" xfId="44" applyNumberFormat="1" applyFont="1" applyBorder="1" applyAlignment="1" applyProtection="1">
      <alignment vertical="top"/>
    </xf>
    <xf numFmtId="167" fontId="31" fillId="0" borderId="13" xfId="44" applyNumberFormat="1" applyFont="1" applyBorder="1" applyAlignment="1">
      <alignment vertical="top"/>
    </xf>
    <xf numFmtId="167" fontId="19" fillId="0" borderId="13" xfId="44" applyNumberFormat="1" applyFont="1" applyBorder="1" applyAlignment="1">
      <alignment vertical="top"/>
    </xf>
    <xf numFmtId="167" fontId="31" fillId="0" borderId="0" xfId="44" applyNumberFormat="1" applyFont="1" applyAlignment="1">
      <alignment vertical="top"/>
    </xf>
    <xf numFmtId="166" fontId="31" fillId="0" borderId="12" xfId="44" applyNumberFormat="1" applyFont="1" applyBorder="1" applyAlignment="1">
      <alignment vertical="top"/>
    </xf>
    <xf numFmtId="166" fontId="19" fillId="0" borderId="12" xfId="44" applyNumberFormat="1" applyFont="1" applyBorder="1" applyAlignment="1">
      <alignment vertical="top"/>
    </xf>
    <xf numFmtId="0" fontId="32" fillId="0" borderId="0" xfId="44" applyFont="1" applyAlignment="1" applyProtection="1">
      <alignment vertical="top"/>
    </xf>
    <xf numFmtId="0" fontId="22" fillId="33" borderId="0" xfId="44" applyFont="1" applyFill="1" applyAlignment="1" applyProtection="1">
      <alignment vertical="top"/>
    </xf>
    <xf numFmtId="167" fontId="24" fillId="33" borderId="0" xfId="44" applyNumberFormat="1" applyFont="1" applyFill="1" applyBorder="1" applyAlignment="1" applyProtection="1">
      <alignment vertical="top"/>
    </xf>
    <xf numFmtId="167" fontId="22" fillId="33" borderId="0" xfId="44" applyNumberFormat="1" applyFont="1" applyFill="1" applyBorder="1" applyAlignment="1" applyProtection="1">
      <alignment vertical="top"/>
    </xf>
    <xf numFmtId="167" fontId="24" fillId="0" borderId="0" xfId="47" applyNumberFormat="1" applyFont="1" applyBorder="1" applyAlignment="1" applyProtection="1">
      <alignment vertical="top"/>
    </xf>
    <xf numFmtId="167" fontId="22" fillId="0" borderId="0" xfId="47" applyNumberFormat="1" applyFont="1" applyBorder="1" applyAlignment="1" applyProtection="1">
      <alignment vertical="top"/>
    </xf>
    <xf numFmtId="0" fontId="22" fillId="0" borderId="0" xfId="44" applyFont="1" applyAlignment="1">
      <alignment vertical="top"/>
    </xf>
    <xf numFmtId="167" fontId="19" fillId="0" borderId="0" xfId="44" applyNumberFormat="1" applyFont="1" applyBorder="1" applyAlignment="1">
      <alignment vertical="top"/>
    </xf>
    <xf numFmtId="167" fontId="31" fillId="0" borderId="0" xfId="44" applyNumberFormat="1" applyFont="1" applyBorder="1" applyAlignment="1" applyProtection="1">
      <alignment vertical="top"/>
    </xf>
    <xf numFmtId="167" fontId="31" fillId="0" borderId="0" xfId="44" applyNumberFormat="1" applyFont="1" applyBorder="1" applyAlignment="1">
      <alignment vertical="top"/>
    </xf>
    <xf numFmtId="0" fontId="19" fillId="0" borderId="0" xfId="44" applyFont="1" applyAlignment="1">
      <alignment horizontal="left" vertical="center"/>
    </xf>
    <xf numFmtId="15" fontId="19" fillId="0" borderId="0" xfId="44" quotePrefix="1" applyNumberFormat="1" applyAlignment="1">
      <alignment horizontal="centerContinuous" vertical="center"/>
    </xf>
    <xf numFmtId="0" fontId="19" fillId="0" borderId="0" xfId="44" applyBorder="1" applyAlignment="1">
      <alignment horizontal="centerContinuous" vertical="center"/>
    </xf>
    <xf numFmtId="0" fontId="31" fillId="0" borderId="0" xfId="44" applyFont="1" applyBorder="1" applyAlignment="1">
      <alignment horizontal="centerContinuous" vertical="center"/>
    </xf>
    <xf numFmtId="0" fontId="19" fillId="0" borderId="0" xfId="44" applyBorder="1" applyAlignment="1">
      <alignment vertical="center"/>
    </xf>
    <xf numFmtId="0" fontId="19" fillId="0" borderId="0" xfId="44" applyAlignment="1">
      <alignment vertical="center"/>
    </xf>
    <xf numFmtId="15" fontId="19" fillId="0" borderId="0" xfId="44" quotePrefix="1" applyNumberFormat="1" applyAlignment="1">
      <alignment vertical="center"/>
    </xf>
    <xf numFmtId="0" fontId="31" fillId="0" borderId="0" xfId="44" applyFont="1" applyBorder="1" applyAlignment="1">
      <alignment vertical="center"/>
    </xf>
    <xf numFmtId="15" fontId="33" fillId="0" borderId="0" xfId="44" quotePrefix="1" applyNumberFormat="1" applyFont="1" applyAlignment="1">
      <alignment vertical="center"/>
    </xf>
    <xf numFmtId="0" fontId="34" fillId="0" borderId="0" xfId="44" applyFont="1" applyBorder="1" applyAlignment="1">
      <alignment horizontal="center" vertical="center"/>
    </xf>
    <xf numFmtId="0" fontId="33" fillId="0" borderId="0" xfId="44" applyFont="1" applyAlignment="1">
      <alignment vertical="center"/>
    </xf>
    <xf numFmtId="15" fontId="34" fillId="0" borderId="0" xfId="44" quotePrefix="1" applyNumberFormat="1" applyFont="1" applyAlignment="1">
      <alignment horizontal="center" vertical="center"/>
    </xf>
    <xf numFmtId="0" fontId="34" fillId="0" borderId="0" xfId="44" applyFont="1" applyAlignment="1">
      <alignment horizontal="center" vertical="center"/>
    </xf>
    <xf numFmtId="0" fontId="34" fillId="0" borderId="11" xfId="44" applyFont="1" applyBorder="1" applyAlignment="1">
      <alignment horizontal="center" vertical="center"/>
    </xf>
    <xf numFmtId="0" fontId="33" fillId="0" borderId="0" xfId="44" applyFont="1" applyAlignment="1"/>
    <xf numFmtId="167" fontId="33" fillId="0" borderId="0" xfId="44" applyNumberFormat="1" applyFont="1" applyBorder="1" applyAlignment="1">
      <alignment vertical="center"/>
    </xf>
    <xf numFmtId="168" fontId="33" fillId="0" borderId="0" xfId="47" applyNumberFormat="1" applyFont="1" applyBorder="1" applyAlignment="1">
      <alignment vertical="center"/>
    </xf>
    <xf numFmtId="168" fontId="33" fillId="0" borderId="0" xfId="44" applyNumberFormat="1" applyFont="1" applyBorder="1" applyAlignment="1">
      <alignment vertical="center"/>
    </xf>
    <xf numFmtId="0" fontId="33" fillId="0" borderId="0" xfId="44" applyFont="1" applyAlignment="1">
      <alignment horizontal="left" indent="1"/>
    </xf>
    <xf numFmtId="164" fontId="33" fillId="0" borderId="0" xfId="48" applyNumberFormat="1" applyFont="1" applyAlignment="1">
      <alignment vertical="center"/>
    </xf>
    <xf numFmtId="0" fontId="33" fillId="0" borderId="0" xfId="44" quotePrefix="1" applyFont="1" applyAlignment="1">
      <alignment horizontal="left"/>
    </xf>
    <xf numFmtId="167" fontId="33" fillId="0" borderId="0" xfId="44" applyNumberFormat="1" applyFont="1" applyAlignment="1">
      <alignment vertical="center"/>
    </xf>
    <xf numFmtId="0" fontId="33" fillId="0" borderId="0" xfId="44" applyFont="1" applyAlignment="1">
      <alignment horizontal="left" indent="2"/>
    </xf>
    <xf numFmtId="167" fontId="33" fillId="34" borderId="0" xfId="44" applyNumberFormat="1" applyFont="1" applyFill="1" applyAlignment="1">
      <alignment vertical="center"/>
    </xf>
    <xf numFmtId="167" fontId="33" fillId="0" borderId="11" xfId="44" applyNumberFormat="1" applyFont="1" applyBorder="1" applyAlignment="1">
      <alignment vertical="center"/>
    </xf>
    <xf numFmtId="44" fontId="33" fillId="0" borderId="0" xfId="44" applyNumberFormat="1" applyFont="1" applyAlignment="1">
      <alignment vertical="center"/>
    </xf>
    <xf numFmtId="167" fontId="19" fillId="0" borderId="0" xfId="44" applyNumberFormat="1" applyAlignment="1">
      <alignment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/>
    <xf numFmtId="14" fontId="16" fillId="0" borderId="0" xfId="0" applyNumberFormat="1" applyFont="1"/>
    <xf numFmtId="0" fontId="26" fillId="34" borderId="0" xfId="44" applyFont="1" applyFill="1" applyAlignment="1">
      <alignment vertical="top"/>
    </xf>
    <xf numFmtId="0" fontId="19" fillId="34" borderId="0" xfId="44" applyFont="1" applyFill="1" applyAlignment="1">
      <alignment vertical="top"/>
    </xf>
    <xf numFmtId="1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0" fillId="34" borderId="0" xfId="44" applyFont="1" applyFill="1" applyAlignment="1">
      <alignment vertical="top"/>
    </xf>
    <xf numFmtId="0" fontId="19" fillId="34" borderId="0" xfId="44" applyFont="1" applyFill="1" applyAlignment="1">
      <alignment vertical="top" wrapText="1"/>
    </xf>
    <xf numFmtId="164" fontId="0" fillId="34" borderId="0" xfId="1" applyNumberFormat="1" applyFont="1" applyFill="1"/>
    <xf numFmtId="0" fontId="26" fillId="34" borderId="0" xfId="44" quotePrefix="1" applyFont="1" applyFill="1" applyAlignment="1">
      <alignment horizontal="left" vertical="top"/>
    </xf>
    <xf numFmtId="0" fontId="26" fillId="34" borderId="0" xfId="44" quotePrefix="1" applyFont="1" applyFill="1" applyAlignment="1">
      <alignment horizontal="left" vertical="top" wrapText="1"/>
    </xf>
    <xf numFmtId="0" fontId="26" fillId="34" borderId="0" xfId="44" applyFont="1" applyFill="1" applyAlignment="1">
      <alignment horizontal="left" vertical="top"/>
    </xf>
    <xf numFmtId="164" fontId="0" fillId="0" borderId="0" xfId="1" applyNumberFormat="1" applyFont="1" applyFill="1"/>
    <xf numFmtId="0" fontId="20" fillId="0" borderId="0" xfId="44" applyFont="1" applyFill="1" applyAlignment="1">
      <alignment vertical="top"/>
    </xf>
    <xf numFmtId="0" fontId="27" fillId="0" borderId="0" xfId="44" applyFont="1" applyFill="1" applyAlignment="1">
      <alignment vertical="top"/>
    </xf>
    <xf numFmtId="0" fontId="26" fillId="0" borderId="0" xfId="44" applyNumberFormat="1" applyFont="1" applyFill="1" applyBorder="1" applyAlignment="1">
      <alignment vertical="top" wrapText="1"/>
    </xf>
    <xf numFmtId="6" fontId="26" fillId="0" borderId="0" xfId="44" quotePrefix="1" applyNumberFormat="1" applyFont="1" applyFill="1" applyBorder="1" applyAlignment="1">
      <alignment vertical="top" wrapText="1"/>
    </xf>
    <xf numFmtId="0" fontId="26" fillId="0" borderId="0" xfId="44" applyFont="1" applyFill="1" applyBorder="1" applyAlignment="1">
      <alignment vertical="top"/>
    </xf>
    <xf numFmtId="0" fontId="19" fillId="0" borderId="0" xfId="44" applyFont="1" applyFill="1" applyBorder="1" applyAlignment="1">
      <alignment vertical="top"/>
    </xf>
    <xf numFmtId="14" fontId="16" fillId="0" borderId="0" xfId="0" applyNumberFormat="1" applyFont="1" applyAlignment="1">
      <alignment horizontal="center"/>
    </xf>
    <xf numFmtId="0" fontId="20" fillId="0" borderId="0" xfId="44" applyFont="1" applyAlignment="1">
      <alignment vertical="center"/>
    </xf>
    <xf numFmtId="0" fontId="18" fillId="0" borderId="0" xfId="44" applyFont="1" applyAlignment="1" applyProtection="1">
      <alignment horizontal="centerContinuous" vertical="center"/>
    </xf>
    <xf numFmtId="0" fontId="37" fillId="0" borderId="0" xfId="44" applyFont="1" applyAlignment="1" applyProtection="1">
      <alignment horizontal="centerContinuous" vertical="center"/>
    </xf>
    <xf numFmtId="0" fontId="38" fillId="0" borderId="0" xfId="44" applyFont="1" applyAlignment="1" applyProtection="1">
      <alignment horizontal="centerContinuous" vertical="center"/>
    </xf>
    <xf numFmtId="0" fontId="37" fillId="0" borderId="0" xfId="44" applyFont="1" applyAlignment="1" applyProtection="1">
      <alignment vertical="center"/>
    </xf>
    <xf numFmtId="165" fontId="38" fillId="0" borderId="0" xfId="45" applyFont="1" applyAlignment="1">
      <alignment horizontal="centerContinuous" vertical="center"/>
    </xf>
    <xf numFmtId="165" fontId="38" fillId="0" borderId="10" xfId="46" applyFont="1" applyAlignment="1">
      <alignment horizontal="center" vertical="center"/>
    </xf>
    <xf numFmtId="0" fontId="34" fillId="0" borderId="0" xfId="44" applyFont="1" applyAlignment="1">
      <alignment horizontal="left"/>
    </xf>
    <xf numFmtId="0" fontId="38" fillId="0" borderId="0" xfId="44" applyFont="1" applyBorder="1" applyAlignment="1" applyProtection="1">
      <alignment vertical="center"/>
    </xf>
    <xf numFmtId="0" fontId="37" fillId="0" borderId="0" xfId="44" applyFont="1" applyBorder="1" applyAlignment="1" applyProtection="1">
      <alignment vertical="center"/>
    </xf>
    <xf numFmtId="0" fontId="33" fillId="0" borderId="0" xfId="44" applyFont="1" applyBorder="1" applyAlignment="1">
      <alignment vertical="center"/>
    </xf>
    <xf numFmtId="0" fontId="33" fillId="0" borderId="0" xfId="44" applyFont="1" applyAlignment="1">
      <alignment horizontal="left"/>
    </xf>
    <xf numFmtId="166" fontId="38" fillId="0" borderId="0" xfId="44" applyNumberFormat="1" applyFont="1" applyBorder="1" applyAlignment="1" applyProtection="1"/>
    <xf numFmtId="166" fontId="37" fillId="0" borderId="0" xfId="44" applyNumberFormat="1" applyFont="1" applyBorder="1" applyAlignment="1" applyProtection="1"/>
    <xf numFmtId="167" fontId="38" fillId="0" borderId="0" xfId="44" applyNumberFormat="1" applyFont="1" applyBorder="1" applyAlignment="1" applyProtection="1"/>
    <xf numFmtId="167" fontId="37" fillId="0" borderId="0" xfId="44" applyNumberFormat="1" applyFont="1" applyBorder="1" applyAlignment="1" applyProtection="1"/>
    <xf numFmtId="0" fontId="33" fillId="0" borderId="0" xfId="44" quotePrefix="1" applyFont="1" applyAlignment="1">
      <alignment horizontal="left" indent="2"/>
    </xf>
    <xf numFmtId="167" fontId="38" fillId="0" borderId="0" xfId="44" applyNumberFormat="1" applyFont="1" applyFill="1" applyBorder="1" applyAlignment="1" applyProtection="1"/>
    <xf numFmtId="0" fontId="33" fillId="0" borderId="0" xfId="44" applyFont="1" applyAlignment="1">
      <alignment horizontal="left" indent="3"/>
    </xf>
    <xf numFmtId="37" fontId="33" fillId="0" borderId="0" xfId="44" applyNumberFormat="1" applyFont="1" applyBorder="1" applyAlignment="1">
      <alignment vertical="center"/>
    </xf>
    <xf numFmtId="0" fontId="33" fillId="0" borderId="0" xfId="44" quotePrefix="1" applyFont="1" applyAlignment="1">
      <alignment horizontal="left" indent="3"/>
    </xf>
    <xf numFmtId="167" fontId="38" fillId="0" borderId="11" xfId="44" applyNumberFormat="1" applyFont="1" applyBorder="1" applyAlignment="1" applyProtection="1"/>
    <xf numFmtId="167" fontId="34" fillId="0" borderId="0" xfId="44" applyNumberFormat="1" applyFont="1" applyAlignment="1"/>
    <xf numFmtId="3" fontId="33" fillId="0" borderId="0" xfId="44" applyNumberFormat="1" applyFont="1" applyBorder="1" applyAlignment="1">
      <alignment horizontal="justify" wrapText="1"/>
    </xf>
    <xf numFmtId="3" fontId="33" fillId="0" borderId="0" xfId="44" applyNumberFormat="1" applyFont="1" applyBorder="1" applyAlignment="1">
      <alignment vertical="center"/>
    </xf>
    <xf numFmtId="0" fontId="34" fillId="0" borderId="0" xfId="44" applyFont="1" applyAlignment="1">
      <alignment horizontal="left" indent="1"/>
    </xf>
    <xf numFmtId="164" fontId="34" fillId="0" borderId="0" xfId="48" applyNumberFormat="1" applyFont="1" applyBorder="1" applyAlignment="1"/>
    <xf numFmtId="164" fontId="33" fillId="0" borderId="0" xfId="44" applyNumberFormat="1" applyFont="1" applyBorder="1" applyAlignment="1">
      <alignment vertical="center"/>
    </xf>
    <xf numFmtId="167" fontId="34" fillId="0" borderId="0" xfId="44" applyNumberFormat="1" applyFont="1" applyBorder="1" applyAlignment="1"/>
    <xf numFmtId="0" fontId="33" fillId="0" borderId="0" xfId="44" applyFont="1" applyBorder="1" applyAlignment="1">
      <alignment horizontal="left" vertical="center" indent="1"/>
    </xf>
    <xf numFmtId="167" fontId="33" fillId="0" borderId="0" xfId="44" applyNumberFormat="1" applyFont="1" applyBorder="1" applyAlignment="1">
      <alignment horizontal="left" vertical="center" indent="1"/>
    </xf>
    <xf numFmtId="167" fontId="34" fillId="0" borderId="13" xfId="44" applyNumberFormat="1" applyFont="1" applyBorder="1" applyAlignment="1"/>
    <xf numFmtId="0" fontId="33" fillId="0" borderId="0" xfId="44" applyFont="1" applyFill="1" applyBorder="1" applyAlignment="1">
      <alignment vertical="center"/>
    </xf>
    <xf numFmtId="167" fontId="37" fillId="0" borderId="11" xfId="44" applyNumberFormat="1" applyFont="1" applyBorder="1" applyAlignment="1" applyProtection="1"/>
    <xf numFmtId="0" fontId="33" fillId="0" borderId="0" xfId="44" applyFont="1" applyAlignment="1">
      <alignment horizontal="left" vertical="center"/>
    </xf>
    <xf numFmtId="166" fontId="34" fillId="0" borderId="12" xfId="44" applyNumberFormat="1" applyFont="1" applyBorder="1" applyAlignment="1">
      <alignment vertical="center"/>
    </xf>
    <xf numFmtId="167" fontId="38" fillId="0" borderId="0" xfId="44" applyNumberFormat="1" applyFont="1" applyBorder="1" applyAlignment="1" applyProtection="1">
      <alignment vertical="center"/>
    </xf>
    <xf numFmtId="167" fontId="37" fillId="0" borderId="0" xfId="44" applyNumberFormat="1" applyFont="1" applyBorder="1" applyAlignment="1" applyProtection="1">
      <alignment vertical="center"/>
    </xf>
    <xf numFmtId="166" fontId="38" fillId="0" borderId="0" xfId="44" applyNumberFormat="1" applyFont="1" applyBorder="1" applyAlignment="1" applyProtection="1">
      <alignment vertical="center"/>
    </xf>
    <xf numFmtId="0" fontId="39" fillId="0" borderId="0" xfId="44" applyFont="1" applyBorder="1" applyAlignment="1" applyProtection="1">
      <alignment vertical="center"/>
    </xf>
    <xf numFmtId="167" fontId="38" fillId="0" borderId="0" xfId="48" applyNumberFormat="1" applyFont="1" applyFill="1" applyBorder="1" applyAlignment="1" applyProtection="1">
      <alignment vertical="center"/>
    </xf>
    <xf numFmtId="167" fontId="37" fillId="0" borderId="0" xfId="48" applyNumberFormat="1" applyFont="1" applyBorder="1" applyAlignment="1" applyProtection="1">
      <alignment vertical="center"/>
    </xf>
    <xf numFmtId="0" fontId="22" fillId="0" borderId="0" xfId="44" applyFont="1" applyBorder="1" applyAlignment="1" applyProtection="1">
      <alignment vertical="center"/>
    </xf>
    <xf numFmtId="167" fontId="24" fillId="0" borderId="0" xfId="48" applyNumberFormat="1" applyFont="1" applyBorder="1" applyAlignment="1" applyProtection="1">
      <alignment vertical="center"/>
    </xf>
    <xf numFmtId="167" fontId="22" fillId="0" borderId="0" xfId="48" applyNumberFormat="1" applyFont="1" applyBorder="1" applyAlignment="1" applyProtection="1">
      <alignment vertical="center"/>
    </xf>
    <xf numFmtId="0" fontId="19" fillId="0" borderId="0" xfId="44" applyFont="1" applyBorder="1" applyAlignment="1">
      <alignment vertical="center"/>
    </xf>
    <xf numFmtId="167" fontId="24" fillId="0" borderId="0" xfId="44" applyNumberFormat="1" applyFont="1" applyBorder="1" applyAlignment="1" applyProtection="1">
      <alignment vertical="center"/>
    </xf>
    <xf numFmtId="167" fontId="22" fillId="0" borderId="0" xfId="44" applyNumberFormat="1" applyFont="1" applyBorder="1" applyAlignment="1" applyProtection="1">
      <alignment vertical="center"/>
    </xf>
    <xf numFmtId="167" fontId="19" fillId="0" borderId="0" xfId="44" applyNumberFormat="1" applyFont="1" applyBorder="1" applyAlignment="1" applyProtection="1">
      <alignment vertical="center"/>
    </xf>
    <xf numFmtId="167" fontId="19" fillId="0" borderId="0" xfId="44" applyNumberFormat="1" applyFont="1" applyBorder="1" applyAlignment="1">
      <alignment vertical="center"/>
    </xf>
    <xf numFmtId="167" fontId="19" fillId="0" borderId="0" xfId="44" applyNumberFormat="1" applyFont="1" applyAlignment="1" applyProtection="1">
      <alignment vertical="center"/>
    </xf>
    <xf numFmtId="167" fontId="19" fillId="0" borderId="0" xfId="44" applyNumberFormat="1" applyFont="1" applyAlignment="1">
      <alignment vertical="center"/>
    </xf>
    <xf numFmtId="0" fontId="19" fillId="0" borderId="0" xfId="44" applyFont="1" applyAlignment="1">
      <alignment vertical="center"/>
    </xf>
    <xf numFmtId="0" fontId="36" fillId="0" borderId="0" xfId="54" applyFont="1"/>
    <xf numFmtId="0" fontId="36" fillId="0" borderId="0" xfId="54" applyFont="1" applyAlignment="1">
      <alignment horizontal="center" wrapText="1"/>
    </xf>
    <xf numFmtId="14" fontId="40" fillId="0" borderId="0" xfId="54" applyNumberFormat="1" applyFont="1"/>
    <xf numFmtId="14" fontId="40" fillId="0" borderId="0" xfId="54" applyNumberFormat="1" applyFont="1" applyAlignment="1">
      <alignment horizontal="center"/>
    </xf>
    <xf numFmtId="0" fontId="36" fillId="0" borderId="0" xfId="57" applyFont="1" applyAlignment="1">
      <alignment horizontal="left" indent="1"/>
    </xf>
    <xf numFmtId="43" fontId="36" fillId="0" borderId="0" xfId="52" applyNumberFormat="1" applyFont="1"/>
    <xf numFmtId="164" fontId="36" fillId="0" borderId="0" xfId="52" applyNumberFormat="1" applyFont="1"/>
    <xf numFmtId="0" fontId="36" fillId="0" borderId="0" xfId="57" applyFont="1" applyAlignment="1">
      <alignment horizontal="left" indent="2"/>
    </xf>
    <xf numFmtId="43" fontId="36" fillId="0" borderId="0" xfId="52" applyNumberFormat="1" applyFont="1" applyFill="1"/>
    <xf numFmtId="43" fontId="36" fillId="0" borderId="12" xfId="52" applyNumberFormat="1" applyFont="1" applyBorder="1"/>
    <xf numFmtId="43" fontId="36" fillId="0" borderId="0" xfId="54" applyNumberFormat="1" applyFont="1"/>
    <xf numFmtId="43" fontId="36" fillId="0" borderId="0" xfId="52" applyFont="1"/>
    <xf numFmtId="164" fontId="36" fillId="0" borderId="0" xfId="54" applyNumberFormat="1" applyFont="1"/>
    <xf numFmtId="166" fontId="24" fillId="0" borderId="0" xfId="46" applyNumberFormat="1" applyFont="1" applyBorder="1" applyAlignment="1">
      <alignment horizontal="center" vertical="top"/>
    </xf>
    <xf numFmtId="166" fontId="24" fillId="0" borderId="11" xfId="44" applyNumberFormat="1" applyFont="1" applyBorder="1" applyAlignment="1" applyProtection="1">
      <alignment vertical="top"/>
    </xf>
    <xf numFmtId="166" fontId="31" fillId="0" borderId="13" xfId="44" applyNumberFormat="1" applyFont="1" applyBorder="1" applyAlignment="1">
      <alignment vertical="top"/>
    </xf>
    <xf numFmtId="166" fontId="31" fillId="0" borderId="0" xfId="44" applyNumberFormat="1" applyFont="1" applyAlignment="1">
      <alignment vertical="top"/>
    </xf>
    <xf numFmtId="43" fontId="0" fillId="0" borderId="0" xfId="0" applyNumberFormat="1"/>
    <xf numFmtId="49" fontId="18" fillId="0" borderId="0" xfId="43" applyFont="1" applyAlignment="1">
      <alignment horizontal="center" vertical="top"/>
    </xf>
    <xf numFmtId="49" fontId="18" fillId="0" borderId="0" xfId="43" applyAlignment="1">
      <alignment horizontal="center" vertical="top"/>
    </xf>
    <xf numFmtId="0" fontId="21" fillId="0" borderId="0" xfId="44" applyFont="1" applyAlignment="1" applyProtection="1">
      <alignment horizontal="center" vertical="top"/>
    </xf>
    <xf numFmtId="0" fontId="26" fillId="0" borderId="0" xfId="44" applyFont="1" applyFill="1" applyBorder="1" applyAlignment="1">
      <alignment horizontal="left" vertical="top" wrapText="1"/>
    </xf>
    <xf numFmtId="165" fontId="25" fillId="0" borderId="0" xfId="45" applyFont="1" applyAlignment="1">
      <alignment horizontal="center" vertical="top"/>
    </xf>
    <xf numFmtId="0" fontId="18" fillId="0" borderId="0" xfId="44" applyFont="1" applyAlignment="1" applyProtection="1">
      <alignment horizontal="center" vertical="top"/>
    </xf>
    <xf numFmtId="165" fontId="24" fillId="0" borderId="0" xfId="45" applyFont="1" applyAlignment="1">
      <alignment horizontal="center" vertical="top"/>
    </xf>
    <xf numFmtId="49" fontId="20" fillId="0" borderId="0" xfId="44" applyNumberFormat="1" applyFont="1" applyAlignment="1">
      <alignment horizontal="center" vertical="center"/>
    </xf>
    <xf numFmtId="0" fontId="20" fillId="0" borderId="0" xfId="44" applyFont="1" applyAlignment="1">
      <alignment horizontal="center" vertical="center"/>
    </xf>
    <xf numFmtId="0" fontId="34" fillId="0" borderId="0" xfId="44" applyFont="1" applyBorder="1" applyAlignment="1">
      <alignment horizontal="center" vertical="center"/>
    </xf>
    <xf numFmtId="0" fontId="34" fillId="0" borderId="11" xfId="44" applyFont="1" applyBorder="1" applyAlignment="1">
      <alignment horizontal="center" vertical="center"/>
    </xf>
    <xf numFmtId="0" fontId="18" fillId="0" borderId="0" xfId="44" applyFont="1" applyAlignment="1" applyProtection="1">
      <alignment horizontal="center" vertical="center"/>
    </xf>
  </cellXfs>
  <cellStyles count="5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ccounting w/$" xfId="49" xr:uid="{00000000-0005-0000-0000-000018000000}"/>
    <cellStyle name="Accounting w/$ Total" xfId="50" xr:uid="{00000000-0005-0000-0000-000019000000}"/>
    <cellStyle name="Accounting w/o $" xfId="51" xr:uid="{00000000-0005-0000-0000-00001A000000}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8" xr:uid="{00000000-0005-0000-0000-00001F000000}"/>
    <cellStyle name="Comma 3" xfId="52" xr:uid="{00000000-0005-0000-0000-000020000000}"/>
    <cellStyle name="Comma 4" xfId="53" xr:uid="{00000000-0005-0000-0000-000021000000}"/>
    <cellStyle name="Currency 2" xfId="47" xr:uid="{00000000-0005-0000-0000-000022000000}"/>
    <cellStyle name="Explanatory Text" xfId="17" builtinId="53" customBuiltin="1"/>
    <cellStyle name="Good" xfId="7" builtinId="26" customBuiltin="1"/>
    <cellStyle name="Heading" xfId="43" xr:uid="{00000000-0005-0000-0000-000025000000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Column" xfId="45" xr:uid="{00000000-0005-0000-0000-00002A000000}"/>
    <cellStyle name="HeadingYear" xfId="46" xr:uid="{00000000-0005-0000-0000-00002B00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30000000}"/>
    <cellStyle name="Normal 3" xfId="54" xr:uid="{00000000-0005-0000-0000-000031000000}"/>
    <cellStyle name="Normal 4" xfId="55" xr:uid="{00000000-0005-0000-0000-000032000000}"/>
    <cellStyle name="Normal_qadfin.25743" xfId="57" xr:uid="{00000000-0005-0000-0000-000033000000}"/>
    <cellStyle name="Note" xfId="16" builtinId="10" customBuiltin="1"/>
    <cellStyle name="Output" xfId="11" builtinId="21" customBuiltin="1"/>
    <cellStyle name="Percent 2" xfId="56" xr:uid="{00000000-0005-0000-0000-000036000000}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Department\1%20General%20Accounting\2011\Q4%202011\12-%20December\Journal\%2361%20Accrual%20for%20receivers%20cutof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Department\Audit\2008%20Audit\B%20Financial%20Statements\Draft%20FS\A00%20-%20Theranos%202008%20FS%20v4-from%20CS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Department\1%20General%20Accounting\Audit\2010%20Audit\1b%20TB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Adjustment summary"/>
      <sheetName val="Summary"/>
      <sheetName val="Receivers"/>
      <sheetName val="Account code"/>
    </sheetNames>
    <sheetDataSet>
      <sheetData sheetId="0" refreshError="1"/>
      <sheetData sheetId="1">
        <row r="6">
          <cell r="D6">
            <v>32615.73</v>
          </cell>
        </row>
        <row r="7">
          <cell r="D7">
            <v>119100.14000000001</v>
          </cell>
        </row>
        <row r="8">
          <cell r="D8">
            <v>50352.06</v>
          </cell>
        </row>
        <row r="9">
          <cell r="D9">
            <v>4731.01</v>
          </cell>
        </row>
        <row r="10">
          <cell r="D10">
            <v>378.88</v>
          </cell>
        </row>
        <row r="11">
          <cell r="D11">
            <v>1292.2</v>
          </cell>
        </row>
        <row r="12">
          <cell r="D12">
            <v>491.28</v>
          </cell>
        </row>
        <row r="13">
          <cell r="D13">
            <v>1355.32</v>
          </cell>
        </row>
        <row r="14">
          <cell r="E14">
            <v>143124.70000000001</v>
          </cell>
        </row>
        <row r="15">
          <cell r="E15">
            <v>67191.92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-BS"/>
      <sheetName val="3-Ops"/>
      <sheetName val="4-SE"/>
      <sheetName val="5-CF"/>
    </sheetNames>
    <sheetDataSet>
      <sheetData sheetId="0" refreshError="1"/>
      <sheetData sheetId="1">
        <row r="6">
          <cell r="B6" t="str">
            <v>December 31</v>
          </cell>
        </row>
      </sheetData>
      <sheetData sheetId="2">
        <row r="20">
          <cell r="B20">
            <v>-11293593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L by division_revised"/>
      <sheetName val="PL by division_old"/>
      <sheetName val="2-BS"/>
      <sheetName val="3-IS"/>
      <sheetName val="4-SE"/>
      <sheetName val="5-CF"/>
      <sheetName val="CF template 2010"/>
      <sheetName val="CF template 2009"/>
    </sheetNames>
    <sheetDataSet>
      <sheetData sheetId="0"/>
      <sheetData sheetId="1"/>
      <sheetData sheetId="2"/>
      <sheetData sheetId="3">
        <row r="10">
          <cell r="D10">
            <v>427940</v>
          </cell>
        </row>
      </sheetData>
      <sheetData sheetId="4">
        <row r="20">
          <cell r="B20">
            <v>-15497595</v>
          </cell>
          <cell r="C20">
            <v>-11342172</v>
          </cell>
        </row>
      </sheetData>
      <sheetData sheetId="5"/>
      <sheetData sheetId="6"/>
      <sheetData sheetId="7"/>
      <sheetData sheetId="8">
        <row r="8">
          <cell r="F8">
            <v>135258</v>
          </cell>
        </row>
        <row r="9">
          <cell r="F9">
            <v>55205</v>
          </cell>
        </row>
        <row r="10">
          <cell r="F10">
            <v>-581395</v>
          </cell>
        </row>
        <row r="13">
          <cell r="G13">
            <v>-180627</v>
          </cell>
        </row>
        <row r="17">
          <cell r="F17">
            <v>626341</v>
          </cell>
        </row>
        <row r="20">
          <cell r="G20">
            <v>-1211702</v>
          </cell>
        </row>
        <row r="21">
          <cell r="G21">
            <v>1450000</v>
          </cell>
        </row>
        <row r="23">
          <cell r="F23">
            <v>10885</v>
          </cell>
        </row>
        <row r="24">
          <cell r="F24">
            <v>280219</v>
          </cell>
        </row>
        <row r="25">
          <cell r="H25">
            <v>8060823</v>
          </cell>
        </row>
        <row r="26">
          <cell r="F26">
            <v>-556255</v>
          </cell>
        </row>
        <row r="30">
          <cell r="F30">
            <v>2931428</v>
          </cell>
        </row>
        <row r="35">
          <cell r="F35">
            <v>656242</v>
          </cell>
        </row>
        <row r="37">
          <cell r="F37">
            <v>57740</v>
          </cell>
        </row>
        <row r="38">
          <cell r="H38">
            <v>1779669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nise Yam" refreshedDate="40960.450164236114" createdVersion="4" refreshedVersion="4" minRefreshableVersion="3" recordCount="511" xr:uid="{00000000-000A-0000-FFFF-FFFF00000000}">
  <cacheSource type="worksheet">
    <worksheetSource ref="A11:E522" sheet="IS QAD"/>
  </cacheSource>
  <cacheFields count="5">
    <cacheField name="Acct #" numFmtId="0">
      <sharedItems containsSemiMixedTypes="0" containsString="0" containsNumber="1" containsInteger="1" minValue="4010" maxValue="9999" count="107">
        <n v="6000"/>
        <n v="6040"/>
        <n v="6045"/>
        <n v="7100"/>
        <n v="8100"/>
        <n v="8115"/>
        <n v="8135"/>
        <n v="8200"/>
        <n v="8205"/>
        <n v="8300"/>
        <n v="8301"/>
        <n v="8305"/>
        <n v="8405"/>
        <n v="8406"/>
        <n v="8410"/>
        <n v="8415"/>
        <n v="8550"/>
        <n v="8607"/>
        <n v="8720"/>
        <n v="8725"/>
        <n v="8905"/>
        <n v="8915"/>
        <n v="8925"/>
        <n v="6082"/>
        <n v="6083"/>
        <n v="6200"/>
        <n v="7500"/>
        <n v="8150"/>
        <n v="8310"/>
        <n v="8425"/>
        <n v="8505"/>
        <n v="8600"/>
        <n v="8601"/>
        <n v="8605"/>
        <n v="8610"/>
        <n v="8615"/>
        <n v="8715"/>
        <n v="6300"/>
        <n v="8105"/>
        <n v="8110"/>
        <n v="6065"/>
        <n v="6070"/>
        <n v="6080"/>
        <n v="8420"/>
        <n v="8710"/>
        <n v="8900"/>
        <n v="8117"/>
        <n v="8120"/>
        <n v="8125"/>
        <n v="8130"/>
        <n v="8132"/>
        <n v="8140"/>
        <n v="8020"/>
        <n v="8307"/>
        <n v="8315"/>
        <n v="8500"/>
        <n v="8920"/>
        <n v="7505"/>
        <n v="7510"/>
        <n v="7515"/>
        <n v="7520"/>
        <n v="7525"/>
        <n v="7530"/>
        <n v="7535"/>
        <n v="7540"/>
        <n v="7550"/>
        <n v="7555"/>
        <n v="7561"/>
        <n v="8910"/>
        <n v="8000"/>
        <n v="7815"/>
        <n v="8430"/>
        <n v="7800"/>
        <n v="7840"/>
        <n v="7870"/>
        <n v="8800"/>
        <n v="8805"/>
        <n v="8899"/>
        <n v="7999"/>
        <n v="5700"/>
        <n v="8810"/>
        <n v="7825"/>
        <n v="7830"/>
        <n v="7850"/>
        <n v="7855"/>
        <n v="7865"/>
        <n v="8304"/>
        <n v="7835"/>
        <n v="7805"/>
        <n v="7845"/>
        <n v="8580"/>
        <n v="9500"/>
        <n v="4010"/>
        <n v="4900"/>
        <n v="5010"/>
        <n v="5400"/>
        <n v="5410"/>
        <n v="5500"/>
        <n v="5730"/>
        <n v="5850"/>
        <n v="5855"/>
        <n v="5900"/>
        <n v="5905"/>
        <n v="5998"/>
        <n v="9100"/>
        <n v="9105"/>
        <n v="9999"/>
      </sharedItems>
    </cacheField>
    <cacheField name="Category" numFmtId="0">
      <sharedItems count="8">
        <s v="G&amp;A"/>
        <s v="HR"/>
        <s v="IT"/>
        <s v="Facilities"/>
        <s v="R&amp;D"/>
        <s v="Interest &amp; other income"/>
        <s v="Revenue"/>
        <s v="Interest expense"/>
      </sharedItems>
    </cacheField>
    <cacheField name="CC" numFmtId="0">
      <sharedItems containsString="0" containsBlank="1" containsNumber="1" containsInteger="1" minValue="1010" maxValue="5061"/>
    </cacheField>
    <cacheField name="Description" numFmtId="0">
      <sharedItems/>
    </cacheField>
    <cacheField name="Amount" numFmtId="0">
      <sharedItems containsSemiMixedTypes="0" containsString="0" containsNumber="1" minValue="-2785367.31" maxValue="3382241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1">
  <r>
    <x v="0"/>
    <x v="0"/>
    <n v="1010"/>
    <s v="Salaries &amp; Wages"/>
    <n v="69861.66"/>
  </r>
  <r>
    <x v="1"/>
    <x v="0"/>
    <n v="1010"/>
    <s v="Accrued vacation PTO"/>
    <n v="-320.70999999999998"/>
  </r>
  <r>
    <x v="2"/>
    <x v="0"/>
    <n v="1010"/>
    <s v="Payroll Taxes"/>
    <n v="5949.28"/>
  </r>
  <r>
    <x v="3"/>
    <x v="0"/>
    <n v="1010"/>
    <s v="Depreciation Expense"/>
    <n v="20088.2"/>
  </r>
  <r>
    <x v="4"/>
    <x v="0"/>
    <n v="1010"/>
    <s v="Account Services"/>
    <n v="2055"/>
  </r>
  <r>
    <x v="5"/>
    <x v="0"/>
    <n v="1010"/>
    <s v="Legal - General"/>
    <n v="651.20000000000005"/>
  </r>
  <r>
    <x v="6"/>
    <x v="0"/>
    <n v="1010"/>
    <s v="Regulatory Submissions"/>
    <n v="731.71"/>
  </r>
  <r>
    <x v="7"/>
    <x v="0"/>
    <n v="1010"/>
    <s v="Insurance - General"/>
    <n v="87107.31"/>
  </r>
  <r>
    <x v="8"/>
    <x v="0"/>
    <n v="1010"/>
    <s v="Insurance - Prod Liab"/>
    <n v="42015.02"/>
  </r>
  <r>
    <x v="9"/>
    <x v="0"/>
    <n v="1010"/>
    <s v="Expensed Equipment"/>
    <n v="28933.52"/>
  </r>
  <r>
    <x v="10"/>
    <x v="0"/>
    <n v="1010"/>
    <s v="Expensed furn &amp; fixture"/>
    <n v="26923.18"/>
  </r>
  <r>
    <x v="11"/>
    <x v="0"/>
    <n v="1010"/>
    <s v="Computer Supplies"/>
    <n v="128.6"/>
  </r>
  <r>
    <x v="12"/>
    <x v="0"/>
    <n v="1010"/>
    <s v="Office Supplies"/>
    <n v="10182.879999999999"/>
  </r>
  <r>
    <x v="13"/>
    <x v="0"/>
    <n v="1010"/>
    <s v="Office services"/>
    <n v="705"/>
  </r>
  <r>
    <x v="14"/>
    <x v="0"/>
    <n v="1010"/>
    <s v="Postage &amp; Delivery"/>
    <n v="4616.55"/>
  </r>
  <r>
    <x v="15"/>
    <x v="0"/>
    <n v="1010"/>
    <s v="Dues, Subscriptn &amp; Books"/>
    <n v="50.97"/>
  </r>
  <r>
    <x v="16"/>
    <x v="0"/>
    <n v="1010"/>
    <s v="Bank Charges"/>
    <n v="87"/>
  </r>
  <r>
    <x v="17"/>
    <x v="0"/>
    <n v="1010"/>
    <s v="Travel Expense - Auto"/>
    <n v="157.99"/>
  </r>
  <r>
    <x v="18"/>
    <x v="0"/>
    <n v="1010"/>
    <s v="Miscellaneous Expenses"/>
    <n v="20967.05"/>
  </r>
  <r>
    <x v="19"/>
    <x v="0"/>
    <n v="1010"/>
    <s v="Other Outside Services"/>
    <n v="2040"/>
  </r>
  <r>
    <x v="20"/>
    <x v="0"/>
    <n v="1010"/>
    <s v="G&amp;A Allocation - In"/>
    <n v="19347.98"/>
  </r>
  <r>
    <x v="21"/>
    <x v="0"/>
    <n v="1010"/>
    <s v="Facility Allocation - In"/>
    <n v="37614.959999999999"/>
  </r>
  <r>
    <x v="22"/>
    <x v="0"/>
    <n v="1010"/>
    <s v="IT Allocation - In"/>
    <n v="15317.26"/>
  </r>
  <r>
    <x v="0"/>
    <x v="0"/>
    <n v="1020"/>
    <s v="Salaries &amp; Wages"/>
    <n v="493244.59"/>
  </r>
  <r>
    <x v="1"/>
    <x v="0"/>
    <n v="1020"/>
    <s v="Accrued vacation PTO"/>
    <n v="1314.01"/>
  </r>
  <r>
    <x v="2"/>
    <x v="0"/>
    <n v="1020"/>
    <s v="Payroll Taxes"/>
    <n v="30411.63"/>
  </r>
  <r>
    <x v="23"/>
    <x v="0"/>
    <n v="1020"/>
    <s v="Other benefits - mileage"/>
    <n v="5361.22"/>
  </r>
  <r>
    <x v="24"/>
    <x v="0"/>
    <n v="1020"/>
    <s v="Other benefits - others"/>
    <n v="3460.51"/>
  </r>
  <r>
    <x v="25"/>
    <x v="0"/>
    <n v="1020"/>
    <s v="Consulting Services"/>
    <n v="194992"/>
  </r>
  <r>
    <x v="3"/>
    <x v="0"/>
    <n v="1020"/>
    <s v="Depreciation Expense"/>
    <n v="4226.3999999999996"/>
  </r>
  <r>
    <x v="26"/>
    <x v="0"/>
    <n v="1020"/>
    <s v="Telephone / Fax"/>
    <n v="1351.69"/>
  </r>
  <r>
    <x v="27"/>
    <x v="0"/>
    <n v="1020"/>
    <s v="Meals &amp; Entertainments"/>
    <n v="2194.9299999999998"/>
  </r>
  <r>
    <x v="7"/>
    <x v="0"/>
    <n v="1020"/>
    <s v="Insurance - General"/>
    <n v="1100"/>
  </r>
  <r>
    <x v="9"/>
    <x v="0"/>
    <n v="1020"/>
    <s v="Expensed Equipment"/>
    <n v="1615.67"/>
  </r>
  <r>
    <x v="10"/>
    <x v="0"/>
    <n v="1020"/>
    <s v="Expensed furn &amp; fixture"/>
    <n v="9898.7900000000009"/>
  </r>
  <r>
    <x v="11"/>
    <x v="0"/>
    <n v="1020"/>
    <s v="Computer Supplies"/>
    <n v="2140.85"/>
  </r>
  <r>
    <x v="28"/>
    <x v="0"/>
    <n v="1020"/>
    <s v="Expensed Software"/>
    <n v="79"/>
  </r>
  <r>
    <x v="12"/>
    <x v="0"/>
    <n v="1020"/>
    <s v="Office Supplies"/>
    <n v="436.05"/>
  </r>
  <r>
    <x v="14"/>
    <x v="0"/>
    <n v="1020"/>
    <s v="Postage &amp; Delivery"/>
    <n v="139.88"/>
  </r>
  <r>
    <x v="15"/>
    <x v="0"/>
    <n v="1020"/>
    <s v="Dues, Subscriptn &amp; Books"/>
    <n v="1467.75"/>
  </r>
  <r>
    <x v="29"/>
    <x v="0"/>
    <n v="1020"/>
    <s v="Equip Repair / Maint"/>
    <n v="300"/>
  </r>
  <r>
    <x v="30"/>
    <x v="0"/>
    <n v="1020"/>
    <s v="Recruiting Expenses"/>
    <n v="16938.13"/>
  </r>
  <r>
    <x v="16"/>
    <x v="0"/>
    <n v="1020"/>
    <s v="Bank Charges"/>
    <n v="256"/>
  </r>
  <r>
    <x v="31"/>
    <x v="0"/>
    <n v="1020"/>
    <s v="Travel Expense - Air"/>
    <n v="89416.33"/>
  </r>
  <r>
    <x v="32"/>
    <x v="0"/>
    <n v="1020"/>
    <s v="Travel expense - Air (J)"/>
    <n v="216817.69"/>
  </r>
  <r>
    <x v="33"/>
    <x v="0"/>
    <n v="1020"/>
    <s v="Travel expense - Hotel"/>
    <n v="1386.57"/>
  </r>
  <r>
    <x v="17"/>
    <x v="0"/>
    <n v="1020"/>
    <s v="Travel Expense - Auto"/>
    <n v="10224.1"/>
  </r>
  <r>
    <x v="34"/>
    <x v="0"/>
    <n v="1020"/>
    <s v="Travel - Meals &amp; Entert"/>
    <n v="1458.73"/>
  </r>
  <r>
    <x v="35"/>
    <x v="0"/>
    <n v="1020"/>
    <s v="Travel - Other"/>
    <n v="715.49"/>
  </r>
  <r>
    <x v="36"/>
    <x v="0"/>
    <n v="1020"/>
    <s v="Charitable Contributions"/>
    <n v="1000"/>
  </r>
  <r>
    <x v="18"/>
    <x v="0"/>
    <n v="1020"/>
    <s v="Miscellaneous Expenses"/>
    <n v="15906.11"/>
  </r>
  <r>
    <x v="20"/>
    <x v="0"/>
    <n v="1020"/>
    <s v="G&amp;A Allocation - In"/>
    <n v="61666.080000000002"/>
  </r>
  <r>
    <x v="21"/>
    <x v="0"/>
    <n v="1020"/>
    <s v="Facility Allocation - In"/>
    <n v="111908.07"/>
  </r>
  <r>
    <x v="22"/>
    <x v="0"/>
    <n v="1020"/>
    <s v="IT Allocation - In"/>
    <n v="46931.01"/>
  </r>
  <r>
    <x v="0"/>
    <x v="0"/>
    <n v="1030"/>
    <s v="Salaries &amp; Wages"/>
    <n v="222085.02"/>
  </r>
  <r>
    <x v="1"/>
    <x v="0"/>
    <n v="1030"/>
    <s v="Accrued vacation PTO"/>
    <n v="-731.36"/>
  </r>
  <r>
    <x v="2"/>
    <x v="0"/>
    <n v="1030"/>
    <s v="Payroll Taxes"/>
    <n v="15610.85"/>
  </r>
  <r>
    <x v="25"/>
    <x v="0"/>
    <n v="1030"/>
    <s v="Consulting Services"/>
    <n v="8020"/>
  </r>
  <r>
    <x v="37"/>
    <x v="0"/>
    <n v="1030"/>
    <s v="Contractor/Temp InDirect"/>
    <n v="45613.75"/>
  </r>
  <r>
    <x v="38"/>
    <x v="0"/>
    <n v="1030"/>
    <s v="Auditing Services"/>
    <n v="82500"/>
  </r>
  <r>
    <x v="39"/>
    <x v="0"/>
    <n v="1030"/>
    <s v="Tax Services"/>
    <n v="8650"/>
  </r>
  <r>
    <x v="10"/>
    <x v="0"/>
    <n v="1030"/>
    <s v="Expensed furn &amp; fixture"/>
    <n v="65.760000000000005"/>
  </r>
  <r>
    <x v="28"/>
    <x v="0"/>
    <n v="1030"/>
    <s v="Expensed Software"/>
    <n v="7995"/>
  </r>
  <r>
    <x v="12"/>
    <x v="0"/>
    <n v="1030"/>
    <s v="Office Supplies"/>
    <n v="405.24"/>
  </r>
  <r>
    <x v="14"/>
    <x v="0"/>
    <n v="1030"/>
    <s v="Postage &amp; Delivery"/>
    <n v="221.95"/>
  </r>
  <r>
    <x v="30"/>
    <x v="0"/>
    <n v="1030"/>
    <s v="Recruiting Expenses"/>
    <n v="-600"/>
  </r>
  <r>
    <x v="16"/>
    <x v="0"/>
    <n v="1030"/>
    <s v="Bank Charges"/>
    <n v="3779.46"/>
  </r>
  <r>
    <x v="31"/>
    <x v="0"/>
    <n v="1030"/>
    <s v="Travel Expense - Air"/>
    <n v="790.2"/>
  </r>
  <r>
    <x v="18"/>
    <x v="0"/>
    <n v="1030"/>
    <s v="Miscellaneous Expenses"/>
    <n v="1071.27"/>
  </r>
  <r>
    <x v="20"/>
    <x v="0"/>
    <n v="1030"/>
    <s v="G&amp;A Allocation - In"/>
    <n v="33578.1"/>
  </r>
  <r>
    <x v="21"/>
    <x v="0"/>
    <n v="1030"/>
    <s v="Facility Allocation - In"/>
    <n v="61802.69"/>
  </r>
  <r>
    <x v="22"/>
    <x v="0"/>
    <n v="1030"/>
    <s v="IT Allocation - In"/>
    <n v="25840.38"/>
  </r>
  <r>
    <x v="0"/>
    <x v="1"/>
    <n v="1040"/>
    <s v="Salaries &amp; Wages"/>
    <n v="5627.4"/>
  </r>
  <r>
    <x v="1"/>
    <x v="1"/>
    <n v="1040"/>
    <s v="Accrued vacation PTO"/>
    <n v="220.28"/>
  </r>
  <r>
    <x v="2"/>
    <x v="1"/>
    <n v="1040"/>
    <s v="Payroll Taxes"/>
    <n v="-2365.9"/>
  </r>
  <r>
    <x v="40"/>
    <x v="1"/>
    <n v="1040"/>
    <s v="Health Insurance"/>
    <n v="767508.2"/>
  </r>
  <r>
    <x v="41"/>
    <x v="1"/>
    <n v="1040"/>
    <s v="Staff Welfare"/>
    <n v="552392.28"/>
  </r>
  <r>
    <x v="42"/>
    <x v="1"/>
    <n v="1040"/>
    <s v="Other Fringe Beneftis"/>
    <n v="2462"/>
  </r>
  <r>
    <x v="24"/>
    <x v="1"/>
    <n v="1040"/>
    <s v="Other benefits - others"/>
    <n v="7.25"/>
  </r>
  <r>
    <x v="3"/>
    <x v="1"/>
    <n v="1040"/>
    <s v="Depreciation Expense"/>
    <n v="1801.71"/>
  </r>
  <r>
    <x v="27"/>
    <x v="1"/>
    <n v="1040"/>
    <s v="Meals &amp; Entertainments"/>
    <n v="208.71"/>
  </r>
  <r>
    <x v="9"/>
    <x v="1"/>
    <n v="1040"/>
    <s v="Expensed Equipment"/>
    <n v="544.07000000000005"/>
  </r>
  <r>
    <x v="10"/>
    <x v="1"/>
    <n v="1040"/>
    <s v="Expensed furn &amp; fixture"/>
    <n v="175.12"/>
  </r>
  <r>
    <x v="11"/>
    <x v="1"/>
    <n v="1040"/>
    <s v="Computer Supplies"/>
    <n v="356.77"/>
  </r>
  <r>
    <x v="12"/>
    <x v="1"/>
    <n v="1040"/>
    <s v="Office Supplies"/>
    <n v="44153.53"/>
  </r>
  <r>
    <x v="13"/>
    <x v="1"/>
    <n v="1040"/>
    <s v="Office services"/>
    <n v="4824.8500000000004"/>
  </r>
  <r>
    <x v="14"/>
    <x v="1"/>
    <n v="1040"/>
    <s v="Postage &amp; Delivery"/>
    <n v="3835.97"/>
  </r>
  <r>
    <x v="15"/>
    <x v="1"/>
    <n v="1040"/>
    <s v="Dues, Subscriptn &amp; Books"/>
    <n v="48864.160000000003"/>
  </r>
  <r>
    <x v="43"/>
    <x v="1"/>
    <n v="1040"/>
    <s v="Annual Maint / License"/>
    <n v="6475.01"/>
  </r>
  <r>
    <x v="30"/>
    <x v="1"/>
    <n v="1040"/>
    <s v="Recruiting Expenses"/>
    <n v="18757.45"/>
  </r>
  <r>
    <x v="17"/>
    <x v="1"/>
    <n v="1040"/>
    <s v="Travel Expense - Auto"/>
    <n v="94.24"/>
  </r>
  <r>
    <x v="44"/>
    <x v="1"/>
    <n v="1040"/>
    <s v="Payroll Processing Fee"/>
    <n v="23159.61"/>
  </r>
  <r>
    <x v="18"/>
    <x v="1"/>
    <n v="1040"/>
    <s v="Miscellaneous Expenses"/>
    <n v="1421.83"/>
  </r>
  <r>
    <x v="45"/>
    <x v="1"/>
    <n v="1040"/>
    <s v="G&amp;A Allocation - Out"/>
    <n v="-1480305.51"/>
  </r>
  <r>
    <x v="21"/>
    <x v="1"/>
    <n v="1040"/>
    <s v="Facility Allocation - In"/>
    <n v="2491.84"/>
  </r>
  <r>
    <x v="0"/>
    <x v="0"/>
    <n v="1050"/>
    <s v="Salaries &amp; Wages"/>
    <n v="327754.62"/>
  </r>
  <r>
    <x v="1"/>
    <x v="0"/>
    <n v="1050"/>
    <s v="Accrued vacation PTO"/>
    <n v="8047.14"/>
  </r>
  <r>
    <x v="2"/>
    <x v="0"/>
    <n v="1050"/>
    <s v="Payroll Taxes"/>
    <n v="23021.33"/>
  </r>
  <r>
    <x v="5"/>
    <x v="0"/>
    <n v="1050"/>
    <s v="Legal - General"/>
    <n v="232282.53"/>
  </r>
  <r>
    <x v="46"/>
    <x v="0"/>
    <n v="1050"/>
    <s v="Legal - employment"/>
    <n v="13026.63"/>
  </r>
  <r>
    <x v="47"/>
    <x v="0"/>
    <n v="1050"/>
    <s v="Legal - Litigation"/>
    <n v="665358.4"/>
  </r>
  <r>
    <x v="48"/>
    <x v="0"/>
    <n v="1050"/>
    <s v="Legal - Patents"/>
    <n v="1182673.6200000001"/>
  </r>
  <r>
    <x v="49"/>
    <x v="0"/>
    <n v="1050"/>
    <s v="Legal - Trademarks"/>
    <n v="11454.08"/>
  </r>
  <r>
    <x v="50"/>
    <x v="0"/>
    <n v="1050"/>
    <s v="Legal - License"/>
    <n v="4206.66"/>
  </r>
  <r>
    <x v="6"/>
    <x v="0"/>
    <n v="1050"/>
    <s v="Regulatory Submissions"/>
    <n v="40285"/>
  </r>
  <r>
    <x v="51"/>
    <x v="0"/>
    <n v="1050"/>
    <s v="Legal - Regulatory"/>
    <n v="78996.86"/>
  </r>
  <r>
    <x v="14"/>
    <x v="0"/>
    <n v="1050"/>
    <s v="Postage &amp; Delivery"/>
    <n v="702.58"/>
  </r>
  <r>
    <x v="15"/>
    <x v="0"/>
    <n v="1050"/>
    <s v="Dues, Subscriptn &amp; Books"/>
    <n v="716.1"/>
  </r>
  <r>
    <x v="30"/>
    <x v="0"/>
    <n v="1050"/>
    <s v="Recruiting Expenses"/>
    <n v="-136.52000000000001"/>
  </r>
  <r>
    <x v="20"/>
    <x v="0"/>
    <n v="1050"/>
    <s v="G&amp;A Allocation - In"/>
    <n v="24316.63"/>
  </r>
  <r>
    <x v="21"/>
    <x v="0"/>
    <n v="1050"/>
    <s v="Facility Allocation - In"/>
    <n v="40894.47"/>
  </r>
  <r>
    <x v="22"/>
    <x v="0"/>
    <n v="1050"/>
    <s v="IT Allocation - In"/>
    <n v="17382.95"/>
  </r>
  <r>
    <x v="25"/>
    <x v="0"/>
    <n v="1055"/>
    <s v="Consulting Services"/>
    <n v="260898.4"/>
  </r>
  <r>
    <x v="0"/>
    <x v="2"/>
    <n v="1060"/>
    <s v="Salaries &amp; Wages"/>
    <n v="459946.41"/>
  </r>
  <r>
    <x v="1"/>
    <x v="2"/>
    <n v="1060"/>
    <s v="Accrued vacation PTO"/>
    <n v="3829.04"/>
  </r>
  <r>
    <x v="2"/>
    <x v="2"/>
    <n v="1060"/>
    <s v="Payroll Taxes"/>
    <n v="34175.699999999997"/>
  </r>
  <r>
    <x v="25"/>
    <x v="2"/>
    <n v="1060"/>
    <s v="Consulting Services"/>
    <n v="15787.5"/>
  </r>
  <r>
    <x v="3"/>
    <x v="2"/>
    <n v="1060"/>
    <s v="Depreciation Expense"/>
    <n v="73908.19"/>
  </r>
  <r>
    <x v="52"/>
    <x v="2"/>
    <n v="1060"/>
    <s v="Web Site"/>
    <n v="547.47"/>
  </r>
  <r>
    <x v="9"/>
    <x v="2"/>
    <n v="1060"/>
    <s v="Expensed Equipment"/>
    <n v="3857.75"/>
  </r>
  <r>
    <x v="10"/>
    <x v="2"/>
    <n v="1060"/>
    <s v="Expensed furn &amp; fixture"/>
    <n v="163.12"/>
  </r>
  <r>
    <x v="11"/>
    <x v="2"/>
    <n v="1060"/>
    <s v="Computer Supplies"/>
    <n v="191226.17"/>
  </r>
  <r>
    <x v="53"/>
    <x v="2"/>
    <n v="1060"/>
    <s v="Computer supplies - LAN"/>
    <n v="918.31"/>
  </r>
  <r>
    <x v="28"/>
    <x v="2"/>
    <n v="1060"/>
    <s v="Expensed Software"/>
    <n v="55284.25"/>
  </r>
  <r>
    <x v="54"/>
    <x v="2"/>
    <n v="1060"/>
    <s v="Software Maintenance"/>
    <n v="83586.7"/>
  </r>
  <r>
    <x v="12"/>
    <x v="2"/>
    <n v="1060"/>
    <s v="Office Supplies"/>
    <n v="1325.32"/>
  </r>
  <r>
    <x v="13"/>
    <x v="2"/>
    <n v="1060"/>
    <s v="Office services"/>
    <n v="3086.56"/>
  </r>
  <r>
    <x v="14"/>
    <x v="2"/>
    <n v="1060"/>
    <s v="Postage &amp; Delivery"/>
    <n v="8777.16"/>
  </r>
  <r>
    <x v="15"/>
    <x v="2"/>
    <n v="1060"/>
    <s v="Dues, Subscriptn &amp; Books"/>
    <n v="92.71"/>
  </r>
  <r>
    <x v="43"/>
    <x v="2"/>
    <n v="1060"/>
    <s v="Annual Maint / License"/>
    <n v="30343.63"/>
  </r>
  <r>
    <x v="29"/>
    <x v="2"/>
    <n v="1060"/>
    <s v="Equip Repair / Maint"/>
    <n v="4304.34"/>
  </r>
  <r>
    <x v="55"/>
    <x v="2"/>
    <n v="1060"/>
    <s v="Relocation Expenses"/>
    <n v="31568.45"/>
  </r>
  <r>
    <x v="31"/>
    <x v="2"/>
    <n v="1060"/>
    <s v="Travel Expense - Air"/>
    <n v="1199.4000000000001"/>
  </r>
  <r>
    <x v="33"/>
    <x v="2"/>
    <n v="1060"/>
    <s v="Travel expense - Hotel"/>
    <n v="620.78"/>
  </r>
  <r>
    <x v="17"/>
    <x v="2"/>
    <n v="1060"/>
    <s v="Travel Expense - Auto"/>
    <n v="407.49"/>
  </r>
  <r>
    <x v="19"/>
    <x v="2"/>
    <n v="1060"/>
    <s v="Other Outside Services"/>
    <n v="5541.84"/>
  </r>
  <r>
    <x v="21"/>
    <x v="2"/>
    <n v="1060"/>
    <s v="Facility Allocation - In"/>
    <n v="117245.49"/>
  </r>
  <r>
    <x v="56"/>
    <x v="2"/>
    <n v="1060"/>
    <s v="IT Allocation - Out"/>
    <n v="-1127743.78"/>
  </r>
  <r>
    <x v="0"/>
    <x v="3"/>
    <n v="1070"/>
    <s v="Salaries &amp; Wages"/>
    <n v="323886.95"/>
  </r>
  <r>
    <x v="1"/>
    <x v="3"/>
    <n v="1070"/>
    <s v="Accrued vacation PTO"/>
    <n v="1102.57"/>
  </r>
  <r>
    <x v="2"/>
    <x v="3"/>
    <n v="1070"/>
    <s v="Payroll Taxes"/>
    <n v="26903.55"/>
  </r>
  <r>
    <x v="25"/>
    <x v="3"/>
    <n v="1070"/>
    <s v="Consulting Services"/>
    <n v="2500"/>
  </r>
  <r>
    <x v="3"/>
    <x v="3"/>
    <n v="1070"/>
    <s v="Depreciation Expense"/>
    <n v="186323.09"/>
  </r>
  <r>
    <x v="26"/>
    <x v="3"/>
    <n v="1070"/>
    <s v="Telephone / Fax"/>
    <n v="81731.27"/>
  </r>
  <r>
    <x v="57"/>
    <x v="3"/>
    <n v="1070"/>
    <s v="Facility Rental"/>
    <n v="1413435.96"/>
  </r>
  <r>
    <x v="58"/>
    <x v="3"/>
    <n v="1070"/>
    <s v="Facility Services"/>
    <n v="857.74"/>
  </r>
  <r>
    <x v="59"/>
    <x v="3"/>
    <n v="1070"/>
    <s v="Facility Utilities"/>
    <n v="177728.96"/>
  </r>
  <r>
    <x v="60"/>
    <x v="3"/>
    <n v="1070"/>
    <s v="Facility Janitorial"/>
    <n v="41858.99"/>
  </r>
  <r>
    <x v="61"/>
    <x v="3"/>
    <n v="1070"/>
    <s v="Facility Security"/>
    <n v="11151"/>
  </r>
  <r>
    <x v="62"/>
    <x v="3"/>
    <n v="1070"/>
    <s v="Facility Repair/Maint"/>
    <n v="422657.25"/>
  </r>
  <r>
    <x v="63"/>
    <x v="3"/>
    <n v="1070"/>
    <s v="Facility Licenses/permit"/>
    <n v="1227"/>
  </r>
  <r>
    <x v="64"/>
    <x v="3"/>
    <n v="1070"/>
    <s v="Facility Network Comm"/>
    <n v="37215.379999999997"/>
  </r>
  <r>
    <x v="65"/>
    <x v="3"/>
    <n v="1070"/>
    <s v="Facility Property Tax"/>
    <n v="39091.78"/>
  </r>
  <r>
    <x v="66"/>
    <x v="3"/>
    <n v="1070"/>
    <s v="Other Facility Costs"/>
    <n v="745"/>
  </r>
  <r>
    <x v="67"/>
    <x v="3"/>
    <n v="1070"/>
    <s v="Facility - moving"/>
    <n v="2993.93"/>
  </r>
  <r>
    <x v="12"/>
    <x v="3"/>
    <n v="1070"/>
    <s v="Office Supplies"/>
    <n v="6535.77"/>
  </r>
  <r>
    <x v="14"/>
    <x v="3"/>
    <n v="1070"/>
    <s v="Postage &amp; Delivery"/>
    <n v="150.1"/>
  </r>
  <r>
    <x v="15"/>
    <x v="3"/>
    <n v="1070"/>
    <s v="Dues, Subscriptn &amp; Books"/>
    <n v="35"/>
  </r>
  <r>
    <x v="16"/>
    <x v="3"/>
    <n v="1070"/>
    <s v="Bank Charges"/>
    <n v="7236"/>
  </r>
  <r>
    <x v="68"/>
    <x v="3"/>
    <n v="1070"/>
    <s v="Facility Allocation-Out"/>
    <n v="-2785367.31"/>
  </r>
  <r>
    <x v="69"/>
    <x v="0"/>
    <n v="2010"/>
    <s v="Conference/Seminar/Train"/>
    <n v="850"/>
  </r>
  <r>
    <x v="14"/>
    <x v="0"/>
    <n v="2010"/>
    <s v="Postage &amp; Delivery"/>
    <n v="15.41"/>
  </r>
  <r>
    <x v="0"/>
    <x v="0"/>
    <n v="2020"/>
    <s v="Salaries &amp; Wages"/>
    <n v="18783.099999999999"/>
  </r>
  <r>
    <x v="1"/>
    <x v="0"/>
    <n v="2020"/>
    <s v="Accrued vacation PTO"/>
    <n v="-1242.4100000000001"/>
  </r>
  <r>
    <x v="2"/>
    <x v="0"/>
    <n v="2020"/>
    <s v="Payroll Taxes"/>
    <n v="1746.33"/>
  </r>
  <r>
    <x v="25"/>
    <x v="0"/>
    <n v="2020"/>
    <s v="Consulting Services"/>
    <n v="681000"/>
  </r>
  <r>
    <x v="70"/>
    <x v="0"/>
    <n v="2020"/>
    <s v="Clinical Trial Expenses"/>
    <n v="3088.23"/>
  </r>
  <r>
    <x v="12"/>
    <x v="0"/>
    <n v="2020"/>
    <s v="Office Supplies"/>
    <n v="174.8"/>
  </r>
  <r>
    <x v="14"/>
    <x v="0"/>
    <n v="2020"/>
    <s v="Postage &amp; Delivery"/>
    <n v="13030.25"/>
  </r>
  <r>
    <x v="15"/>
    <x v="0"/>
    <n v="2020"/>
    <s v="Dues, Subscriptn &amp; Books"/>
    <n v="89.5"/>
  </r>
  <r>
    <x v="31"/>
    <x v="0"/>
    <n v="2020"/>
    <s v="Travel Expense - Air"/>
    <n v="1200.7"/>
  </r>
  <r>
    <x v="33"/>
    <x v="0"/>
    <n v="2020"/>
    <s v="Travel expense - Hotel"/>
    <n v="352.14"/>
  </r>
  <r>
    <x v="17"/>
    <x v="0"/>
    <n v="2020"/>
    <s v="Travel Expense - Auto"/>
    <n v="224.77"/>
  </r>
  <r>
    <x v="34"/>
    <x v="0"/>
    <n v="2020"/>
    <s v="Travel - Meals &amp; Entert"/>
    <n v="33.86"/>
  </r>
  <r>
    <x v="20"/>
    <x v="0"/>
    <n v="2020"/>
    <s v="G&amp;A Allocation - In"/>
    <n v="5236.9399999999996"/>
  </r>
  <r>
    <x v="21"/>
    <x v="0"/>
    <n v="2020"/>
    <s v="Facility Allocation - In"/>
    <n v="11702.76"/>
  </r>
  <r>
    <x v="22"/>
    <x v="0"/>
    <n v="2020"/>
    <s v="IT Allocation - In"/>
    <n v="4884.04"/>
  </r>
  <r>
    <x v="0"/>
    <x v="0"/>
    <n v="2030"/>
    <s v="Salaries &amp; Wages"/>
    <n v="144843.85"/>
  </r>
  <r>
    <x v="1"/>
    <x v="0"/>
    <n v="2030"/>
    <s v="Accrued vacation PTO"/>
    <n v="8143.06"/>
  </r>
  <r>
    <x v="2"/>
    <x v="0"/>
    <n v="2030"/>
    <s v="Payroll Taxes"/>
    <n v="13831.78"/>
  </r>
  <r>
    <x v="57"/>
    <x v="0"/>
    <n v="2030"/>
    <s v="Facility Rental"/>
    <n v="26850"/>
  </r>
  <r>
    <x v="59"/>
    <x v="0"/>
    <n v="2030"/>
    <s v="Facility Utilities"/>
    <n v="2508.5300000000002"/>
  </r>
  <r>
    <x v="62"/>
    <x v="0"/>
    <n v="2030"/>
    <s v="Facility Repair/Maint"/>
    <n v="1050.3800000000001"/>
  </r>
  <r>
    <x v="12"/>
    <x v="0"/>
    <n v="2030"/>
    <s v="Office Supplies"/>
    <n v="84.96"/>
  </r>
  <r>
    <x v="14"/>
    <x v="0"/>
    <n v="2030"/>
    <s v="Postage &amp; Delivery"/>
    <n v="41.39"/>
  </r>
  <r>
    <x v="15"/>
    <x v="0"/>
    <n v="2030"/>
    <s v="Dues, Subscriptn &amp; Books"/>
    <n v="229.99"/>
  </r>
  <r>
    <x v="71"/>
    <x v="0"/>
    <n v="2030"/>
    <s v="Equipment Lease / Rental"/>
    <n v="3686.55"/>
  </r>
  <r>
    <x v="30"/>
    <x v="0"/>
    <n v="2030"/>
    <s v="Recruiting Expenses"/>
    <n v="3148.88"/>
  </r>
  <r>
    <x v="31"/>
    <x v="0"/>
    <n v="2030"/>
    <s v="Travel Expense - Air"/>
    <n v="11742.93"/>
  </r>
  <r>
    <x v="33"/>
    <x v="0"/>
    <n v="2030"/>
    <s v="Travel expense - Hotel"/>
    <n v="4637.0200000000004"/>
  </r>
  <r>
    <x v="17"/>
    <x v="0"/>
    <n v="2030"/>
    <s v="Travel Expense - Auto"/>
    <n v="3633.07"/>
  </r>
  <r>
    <x v="34"/>
    <x v="0"/>
    <n v="2030"/>
    <s v="Travel - Meals &amp; Entert"/>
    <n v="648.64"/>
  </r>
  <r>
    <x v="35"/>
    <x v="0"/>
    <n v="2030"/>
    <s v="Travel - Other"/>
    <n v="9.9499999999999993"/>
  </r>
  <r>
    <x v="18"/>
    <x v="0"/>
    <n v="2030"/>
    <s v="Miscellaneous Expenses"/>
    <n v="249"/>
  </r>
  <r>
    <x v="20"/>
    <x v="0"/>
    <n v="2030"/>
    <s v="G&amp;A Allocation - In"/>
    <n v="15054.18"/>
  </r>
  <r>
    <x v="21"/>
    <x v="0"/>
    <n v="2030"/>
    <s v="Facility Allocation - In"/>
    <n v="11702.76"/>
  </r>
  <r>
    <x v="22"/>
    <x v="0"/>
    <n v="2030"/>
    <s v="IT Allocation - In"/>
    <n v="11783.13"/>
  </r>
  <r>
    <x v="0"/>
    <x v="4"/>
    <n v="3010"/>
    <s v="Salaries &amp; Wages"/>
    <n v="174305.39"/>
  </r>
  <r>
    <x v="1"/>
    <x v="4"/>
    <n v="3010"/>
    <s v="Accrued vacation PTO"/>
    <n v="10032.24"/>
  </r>
  <r>
    <x v="2"/>
    <x v="4"/>
    <n v="3010"/>
    <s v="Payroll Taxes"/>
    <n v="13890.75"/>
  </r>
  <r>
    <x v="37"/>
    <x v="4"/>
    <n v="3010"/>
    <s v="Contractor/Temp InDirect"/>
    <n v="110"/>
  </r>
  <r>
    <x v="3"/>
    <x v="4"/>
    <n v="3010"/>
    <s v="Depreciation Expense"/>
    <n v="22314.5"/>
  </r>
  <r>
    <x v="58"/>
    <x v="4"/>
    <n v="3010"/>
    <s v="Facility Services"/>
    <n v="845"/>
  </r>
  <r>
    <x v="63"/>
    <x v="4"/>
    <n v="3010"/>
    <s v="Facility Licenses/permit"/>
    <n v="75"/>
  </r>
  <r>
    <x v="72"/>
    <x v="4"/>
    <n v="3010"/>
    <s v="R&amp;D Materials"/>
    <n v="11382.26"/>
  </r>
  <r>
    <x v="73"/>
    <x v="4"/>
    <n v="3010"/>
    <s v="Reagents"/>
    <n v="98141.61"/>
  </r>
  <r>
    <x v="74"/>
    <x v="4"/>
    <n v="3010"/>
    <s v="Freight in - R&amp;D"/>
    <n v="371.01"/>
  </r>
  <r>
    <x v="27"/>
    <x v="4"/>
    <n v="3010"/>
    <s v="Meals &amp; Entertainments"/>
    <n v="39.369999999999997"/>
  </r>
  <r>
    <x v="9"/>
    <x v="4"/>
    <n v="3010"/>
    <s v="Expensed Equipment"/>
    <n v="4830.95"/>
  </r>
  <r>
    <x v="10"/>
    <x v="4"/>
    <n v="3010"/>
    <s v="Expensed furn &amp; fixture"/>
    <n v="3284.88"/>
  </r>
  <r>
    <x v="11"/>
    <x v="4"/>
    <n v="3010"/>
    <s v="Computer Supplies"/>
    <n v="1623.78"/>
  </r>
  <r>
    <x v="28"/>
    <x v="4"/>
    <n v="3010"/>
    <s v="Expensed Software"/>
    <n v="829.84"/>
  </r>
  <r>
    <x v="12"/>
    <x v="4"/>
    <n v="3010"/>
    <s v="Office Supplies"/>
    <n v="1275.05"/>
  </r>
  <r>
    <x v="14"/>
    <x v="4"/>
    <n v="3010"/>
    <s v="Postage &amp; Delivery"/>
    <n v="3116.55"/>
  </r>
  <r>
    <x v="15"/>
    <x v="4"/>
    <n v="3010"/>
    <s v="Dues, Subscriptn &amp; Books"/>
    <n v="3276.57"/>
  </r>
  <r>
    <x v="55"/>
    <x v="4"/>
    <n v="3010"/>
    <s v="Relocation Expenses"/>
    <n v="346.95"/>
  </r>
  <r>
    <x v="17"/>
    <x v="4"/>
    <n v="3010"/>
    <s v="Travel Expense - Auto"/>
    <n v="5.66"/>
  </r>
  <r>
    <x v="18"/>
    <x v="4"/>
    <n v="3010"/>
    <s v="Miscellaneous Expenses"/>
    <n v="2342.0300000000002"/>
  </r>
  <r>
    <x v="19"/>
    <x v="4"/>
    <n v="3010"/>
    <s v="Other Outside Services"/>
    <n v="800"/>
  </r>
  <r>
    <x v="75"/>
    <x v="4"/>
    <n v="3010"/>
    <s v="Supplies for MFG / OPS"/>
    <n v="16819.810000000001"/>
  </r>
  <r>
    <x v="20"/>
    <x v="4"/>
    <n v="3010"/>
    <s v="G&amp;A Allocation - In"/>
    <n v="15049.48"/>
  </r>
  <r>
    <x v="21"/>
    <x v="4"/>
    <n v="3010"/>
    <s v="Facility Allocation - In"/>
    <n v="25840.57"/>
  </r>
  <r>
    <x v="22"/>
    <x v="4"/>
    <n v="3010"/>
    <s v="IT Allocation - In"/>
    <n v="10552.86"/>
  </r>
  <r>
    <x v="0"/>
    <x v="4"/>
    <n v="4010"/>
    <s v="Salaries &amp; Wages"/>
    <n v="139467.54999999999"/>
  </r>
  <r>
    <x v="1"/>
    <x v="4"/>
    <n v="4010"/>
    <s v="Accrued vacation PTO"/>
    <n v="6166.19"/>
  </r>
  <r>
    <x v="2"/>
    <x v="4"/>
    <n v="4010"/>
    <s v="Payroll Taxes"/>
    <n v="11614.65"/>
  </r>
  <r>
    <x v="25"/>
    <x v="4"/>
    <n v="4010"/>
    <s v="Consulting Services"/>
    <n v="1000"/>
  </r>
  <r>
    <x v="37"/>
    <x v="4"/>
    <n v="4010"/>
    <s v="Contractor/Temp InDirect"/>
    <n v="14352"/>
  </r>
  <r>
    <x v="3"/>
    <x v="4"/>
    <n v="4010"/>
    <s v="Depreciation Expense"/>
    <n v="56440.69"/>
  </r>
  <r>
    <x v="9"/>
    <x v="4"/>
    <n v="4010"/>
    <s v="Expensed Equipment"/>
    <n v="24289.38"/>
  </r>
  <r>
    <x v="10"/>
    <x v="4"/>
    <n v="4010"/>
    <s v="Expensed furn &amp; fixture"/>
    <n v="640.84"/>
  </r>
  <r>
    <x v="12"/>
    <x v="4"/>
    <n v="4010"/>
    <s v="Office Supplies"/>
    <n v="5233.3999999999996"/>
  </r>
  <r>
    <x v="14"/>
    <x v="4"/>
    <n v="4010"/>
    <s v="Postage &amp; Delivery"/>
    <n v="205.64"/>
  </r>
  <r>
    <x v="15"/>
    <x v="4"/>
    <n v="4010"/>
    <s v="Dues, Subscriptn &amp; Books"/>
    <n v="4071.38"/>
  </r>
  <r>
    <x v="29"/>
    <x v="4"/>
    <n v="4010"/>
    <s v="Equip Repair / Maint"/>
    <n v="4920.25"/>
  </r>
  <r>
    <x v="30"/>
    <x v="4"/>
    <n v="4010"/>
    <s v="Recruiting Expenses"/>
    <n v="1313.18"/>
  </r>
  <r>
    <x v="16"/>
    <x v="4"/>
    <n v="4010"/>
    <s v="Bank Charges"/>
    <n v="90"/>
  </r>
  <r>
    <x v="18"/>
    <x v="4"/>
    <n v="4010"/>
    <s v="Miscellaneous Expenses"/>
    <n v="3847.16"/>
  </r>
  <r>
    <x v="19"/>
    <x v="4"/>
    <n v="4010"/>
    <s v="Other Outside Services"/>
    <n v="4806.42"/>
  </r>
  <r>
    <x v="75"/>
    <x v="4"/>
    <n v="4010"/>
    <s v="Supplies for MFG / OPS"/>
    <n v="35048.42"/>
  </r>
  <r>
    <x v="76"/>
    <x v="4"/>
    <n v="4010"/>
    <s v="Feight in - Non Inv"/>
    <n v="3468.82"/>
  </r>
  <r>
    <x v="77"/>
    <x v="4"/>
    <n v="4010"/>
    <s v="Inventory (Exp)"/>
    <n v="242.54"/>
  </r>
  <r>
    <x v="20"/>
    <x v="4"/>
    <n v="4010"/>
    <s v="G&amp;A Allocation - In"/>
    <n v="34858.83"/>
  </r>
  <r>
    <x v="21"/>
    <x v="4"/>
    <n v="4010"/>
    <s v="Facility Allocation - In"/>
    <n v="64648.27"/>
  </r>
  <r>
    <x v="22"/>
    <x v="4"/>
    <n v="4010"/>
    <s v="IT Allocation - In"/>
    <n v="27525.1"/>
  </r>
  <r>
    <x v="0"/>
    <x v="4"/>
    <n v="4070"/>
    <s v="Salaries &amp; Wages"/>
    <n v="144316.14000000001"/>
  </r>
  <r>
    <x v="1"/>
    <x v="4"/>
    <n v="4070"/>
    <s v="Accrued vacation PTO"/>
    <n v="1669.18"/>
  </r>
  <r>
    <x v="2"/>
    <x v="4"/>
    <n v="4070"/>
    <s v="Payroll Taxes"/>
    <n v="13961.81"/>
  </r>
  <r>
    <x v="41"/>
    <x v="4"/>
    <n v="4070"/>
    <s v="Staff Welfare"/>
    <n v="1544.38"/>
  </r>
  <r>
    <x v="25"/>
    <x v="4"/>
    <n v="4070"/>
    <s v="Consulting Services"/>
    <n v="7238.36"/>
  </r>
  <r>
    <x v="3"/>
    <x v="4"/>
    <n v="4070"/>
    <s v="Depreciation Expense"/>
    <n v="342608.02"/>
  </r>
  <r>
    <x v="26"/>
    <x v="4"/>
    <n v="4070"/>
    <s v="Telephone / Fax"/>
    <n v="544.78"/>
  </r>
  <r>
    <x v="57"/>
    <x v="4"/>
    <n v="4070"/>
    <s v="Facility Rental"/>
    <n v="20833.5"/>
  </r>
  <r>
    <x v="58"/>
    <x v="4"/>
    <n v="4070"/>
    <s v="Facility Services"/>
    <n v="1950"/>
  </r>
  <r>
    <x v="59"/>
    <x v="4"/>
    <n v="4070"/>
    <s v="Facility Utilities"/>
    <n v="4474.03"/>
  </r>
  <r>
    <x v="60"/>
    <x v="4"/>
    <n v="4070"/>
    <s v="Facility Janitorial"/>
    <n v="2440"/>
  </r>
  <r>
    <x v="62"/>
    <x v="4"/>
    <n v="4070"/>
    <s v="Facility Repair/Maint"/>
    <n v="48038.03"/>
  </r>
  <r>
    <x v="64"/>
    <x v="4"/>
    <n v="4070"/>
    <s v="Facility Network Comm"/>
    <n v="2496.4699999999998"/>
  </r>
  <r>
    <x v="72"/>
    <x v="4"/>
    <n v="4070"/>
    <s v="R&amp;D Materials"/>
    <n v="1948.51"/>
  </r>
  <r>
    <x v="74"/>
    <x v="4"/>
    <n v="4070"/>
    <s v="Freight in - R&amp;D"/>
    <n v="1424.9"/>
  </r>
  <r>
    <x v="9"/>
    <x v="4"/>
    <n v="4070"/>
    <s v="Expensed Equipment"/>
    <n v="44249.33"/>
  </r>
  <r>
    <x v="10"/>
    <x v="4"/>
    <n v="4070"/>
    <s v="Expensed furn &amp; fixture"/>
    <n v="3330.94"/>
  </r>
  <r>
    <x v="12"/>
    <x v="4"/>
    <n v="4070"/>
    <s v="Office Supplies"/>
    <n v="857.06"/>
  </r>
  <r>
    <x v="14"/>
    <x v="4"/>
    <n v="4070"/>
    <s v="Postage &amp; Delivery"/>
    <n v="34"/>
  </r>
  <r>
    <x v="71"/>
    <x v="4"/>
    <n v="4070"/>
    <s v="Equipment Lease / Rental"/>
    <n v="74.69"/>
  </r>
  <r>
    <x v="17"/>
    <x v="4"/>
    <n v="4070"/>
    <s v="Travel Expense - Auto"/>
    <n v="86.99"/>
  </r>
  <r>
    <x v="18"/>
    <x v="4"/>
    <n v="4070"/>
    <s v="Miscellaneous Expenses"/>
    <n v="464.43"/>
  </r>
  <r>
    <x v="75"/>
    <x v="4"/>
    <n v="4070"/>
    <s v="Supplies for MFG / OPS"/>
    <n v="15318.37"/>
  </r>
  <r>
    <x v="76"/>
    <x v="4"/>
    <n v="4070"/>
    <s v="Feight in - Non Inv"/>
    <n v="2189.62"/>
  </r>
  <r>
    <x v="20"/>
    <x v="4"/>
    <n v="4070"/>
    <s v="G&amp;A Allocation - In"/>
    <n v="30702.15"/>
  </r>
  <r>
    <x v="21"/>
    <x v="4"/>
    <n v="4070"/>
    <s v="Facility Allocation - In"/>
    <n v="55670.05"/>
  </r>
  <r>
    <x v="22"/>
    <x v="4"/>
    <n v="4070"/>
    <s v="IT Allocation - In"/>
    <n v="22709.16"/>
  </r>
  <r>
    <x v="0"/>
    <x v="4"/>
    <n v="4075"/>
    <s v="Salaries &amp; Wages"/>
    <n v="82650.570000000007"/>
  </r>
  <r>
    <x v="1"/>
    <x v="4"/>
    <n v="4075"/>
    <s v="Accrued vacation PTO"/>
    <n v="803.9"/>
  </r>
  <r>
    <x v="2"/>
    <x v="4"/>
    <n v="4075"/>
    <s v="Payroll Taxes"/>
    <n v="7132.65"/>
  </r>
  <r>
    <x v="3"/>
    <x v="4"/>
    <n v="4075"/>
    <s v="Depreciation Expense"/>
    <n v="43848.71"/>
  </r>
  <r>
    <x v="72"/>
    <x v="4"/>
    <n v="4075"/>
    <s v="R&amp;D Materials"/>
    <n v="320"/>
  </r>
  <r>
    <x v="74"/>
    <x v="4"/>
    <n v="4075"/>
    <s v="Freight in - R&amp;D"/>
    <n v="28.29"/>
  </r>
  <r>
    <x v="78"/>
    <x v="4"/>
    <n v="4075"/>
    <s v="R&amp;D inventory"/>
    <n v="2711.46"/>
  </r>
  <r>
    <x v="9"/>
    <x v="4"/>
    <n v="4075"/>
    <s v="Expensed Equipment"/>
    <n v="5462.5"/>
  </r>
  <r>
    <x v="14"/>
    <x v="4"/>
    <n v="4075"/>
    <s v="Postage &amp; Delivery"/>
    <n v="20"/>
  </r>
  <r>
    <x v="75"/>
    <x v="4"/>
    <n v="4075"/>
    <s v="Supplies for MFG / OPS"/>
    <n v="5670.41"/>
  </r>
  <r>
    <x v="76"/>
    <x v="4"/>
    <n v="4075"/>
    <s v="Feight in - Non Inv"/>
    <n v="1338.4"/>
  </r>
  <r>
    <x v="77"/>
    <x v="4"/>
    <n v="4075"/>
    <s v="Inventory (Exp)"/>
    <n v="1261.8399999999999"/>
  </r>
  <r>
    <x v="20"/>
    <x v="4"/>
    <n v="4075"/>
    <s v="G&amp;A Allocation - In"/>
    <n v="20813.560000000001"/>
  </r>
  <r>
    <x v="21"/>
    <x v="4"/>
    <n v="4075"/>
    <s v="Facility Allocation - In"/>
    <n v="40106.800000000003"/>
  </r>
  <r>
    <x v="22"/>
    <x v="4"/>
    <n v="4075"/>
    <s v="IT Allocation - In"/>
    <n v="16493.57"/>
  </r>
  <r>
    <x v="79"/>
    <x v="4"/>
    <n v="4080"/>
    <s v="Scrap Costs"/>
    <n v="8500.98"/>
  </r>
  <r>
    <x v="72"/>
    <x v="4"/>
    <n v="4080"/>
    <s v="R&amp;D Materials"/>
    <n v="117.48"/>
  </r>
  <r>
    <x v="80"/>
    <x v="4"/>
    <n v="4080"/>
    <s v="Quality control"/>
    <n v="7297.83"/>
  </r>
  <r>
    <x v="0"/>
    <x v="4"/>
    <n v="4100"/>
    <s v="Salaries &amp; Wages"/>
    <n v="343812.58"/>
  </r>
  <r>
    <x v="1"/>
    <x v="4"/>
    <n v="4100"/>
    <s v="Accrued vacation PTO"/>
    <n v="15359.97"/>
  </r>
  <r>
    <x v="2"/>
    <x v="4"/>
    <n v="4100"/>
    <s v="Payroll Taxes"/>
    <n v="32361.27"/>
  </r>
  <r>
    <x v="27"/>
    <x v="4"/>
    <n v="4100"/>
    <s v="Meals &amp; Entertainments"/>
    <n v="182.9"/>
  </r>
  <r>
    <x v="11"/>
    <x v="4"/>
    <n v="4100"/>
    <s v="Computer Supplies"/>
    <n v="2495.9699999999998"/>
  </r>
  <r>
    <x v="53"/>
    <x v="4"/>
    <n v="4100"/>
    <s v="Computer supplies - LAN"/>
    <n v="131.91999999999999"/>
  </r>
  <r>
    <x v="12"/>
    <x v="4"/>
    <n v="4100"/>
    <s v="Office Supplies"/>
    <n v="344.19"/>
  </r>
  <r>
    <x v="14"/>
    <x v="4"/>
    <n v="4100"/>
    <s v="Postage &amp; Delivery"/>
    <n v="17.28"/>
  </r>
  <r>
    <x v="15"/>
    <x v="4"/>
    <n v="4100"/>
    <s v="Dues, Subscriptn &amp; Books"/>
    <n v="798.5"/>
  </r>
  <r>
    <x v="55"/>
    <x v="4"/>
    <n v="4100"/>
    <s v="Relocation Expenses"/>
    <n v="16286.42"/>
  </r>
  <r>
    <x v="30"/>
    <x v="4"/>
    <n v="4100"/>
    <s v="Recruiting Expenses"/>
    <n v="1646.55"/>
  </r>
  <r>
    <x v="16"/>
    <x v="4"/>
    <n v="4100"/>
    <s v="Bank Charges"/>
    <n v="32.08"/>
  </r>
  <r>
    <x v="31"/>
    <x v="4"/>
    <n v="4100"/>
    <s v="Travel Expense - Air"/>
    <n v="19420.59"/>
  </r>
  <r>
    <x v="33"/>
    <x v="4"/>
    <n v="4100"/>
    <s v="Travel expense - Hotel"/>
    <n v="3415.38"/>
  </r>
  <r>
    <x v="17"/>
    <x v="4"/>
    <n v="4100"/>
    <s v="Travel Expense - Auto"/>
    <n v="1500.92"/>
  </r>
  <r>
    <x v="34"/>
    <x v="4"/>
    <n v="4100"/>
    <s v="Travel - Meals &amp; Entert"/>
    <n v="1131.1600000000001"/>
  </r>
  <r>
    <x v="35"/>
    <x v="4"/>
    <n v="4100"/>
    <s v="Travel - Other"/>
    <n v="80.59"/>
  </r>
  <r>
    <x v="76"/>
    <x v="4"/>
    <n v="4100"/>
    <s v="Feight in - Non Inv"/>
    <n v="412"/>
  </r>
  <r>
    <x v="20"/>
    <x v="4"/>
    <n v="4100"/>
    <s v="G&amp;A Allocation - In"/>
    <n v="54415.28"/>
  </r>
  <r>
    <x v="21"/>
    <x v="4"/>
    <n v="4100"/>
    <s v="Facility Allocation - In"/>
    <n v="93596.68"/>
  </r>
  <r>
    <x v="22"/>
    <x v="4"/>
    <n v="4100"/>
    <s v="IT Allocation - In"/>
    <n v="38253.08"/>
  </r>
  <r>
    <x v="0"/>
    <x v="4"/>
    <n v="5010"/>
    <s v="Salaries &amp; Wages"/>
    <n v="140000.16"/>
  </r>
  <r>
    <x v="1"/>
    <x v="4"/>
    <n v="5010"/>
    <s v="Accrued vacation PTO"/>
    <n v="-11.93"/>
  </r>
  <r>
    <x v="2"/>
    <x v="4"/>
    <n v="5010"/>
    <s v="Payroll Taxes"/>
    <n v="9078.67"/>
  </r>
  <r>
    <x v="37"/>
    <x v="4"/>
    <n v="5010"/>
    <s v="Contractor/Temp InDirect"/>
    <n v="268.13"/>
  </r>
  <r>
    <x v="72"/>
    <x v="4"/>
    <n v="5010"/>
    <s v="R&amp;D Materials"/>
    <n v="33936.49"/>
  </r>
  <r>
    <x v="81"/>
    <x v="4"/>
    <n v="5010"/>
    <s v="Purchased Parts"/>
    <n v="6656.91"/>
  </r>
  <r>
    <x v="74"/>
    <x v="4"/>
    <n v="5010"/>
    <s v="Freight in - R&amp;D"/>
    <n v="214.12"/>
  </r>
  <r>
    <x v="6"/>
    <x v="4"/>
    <n v="5010"/>
    <s v="Regulatory Submissions"/>
    <n v="270"/>
  </r>
  <r>
    <x v="11"/>
    <x v="4"/>
    <n v="5010"/>
    <s v="Computer Supplies"/>
    <n v="121.42"/>
  </r>
  <r>
    <x v="14"/>
    <x v="4"/>
    <n v="5010"/>
    <s v="Postage &amp; Delivery"/>
    <n v="4.75"/>
  </r>
  <r>
    <x v="29"/>
    <x v="4"/>
    <n v="5010"/>
    <s v="Equip Repair / Maint"/>
    <n v="24.75"/>
  </r>
  <r>
    <x v="30"/>
    <x v="4"/>
    <n v="5010"/>
    <s v="Recruiting Expenses"/>
    <n v="4486.01"/>
  </r>
  <r>
    <x v="17"/>
    <x v="4"/>
    <n v="5010"/>
    <s v="Travel Expense - Auto"/>
    <n v="331.7"/>
  </r>
  <r>
    <x v="18"/>
    <x v="4"/>
    <n v="5010"/>
    <s v="Miscellaneous Expenses"/>
    <n v="286.55"/>
  </r>
  <r>
    <x v="75"/>
    <x v="4"/>
    <n v="5010"/>
    <s v="Supplies for MFG / OPS"/>
    <n v="908.91"/>
  </r>
  <r>
    <x v="20"/>
    <x v="4"/>
    <n v="5010"/>
    <s v="G&amp;A Allocation - In"/>
    <n v="16789.03"/>
  </r>
  <r>
    <x v="21"/>
    <x v="4"/>
    <n v="5010"/>
    <s v="Facility Allocation - In"/>
    <n v="30901.34"/>
  </r>
  <r>
    <x v="22"/>
    <x v="4"/>
    <n v="5010"/>
    <s v="IT Allocation - In"/>
    <n v="12920.19"/>
  </r>
  <r>
    <x v="0"/>
    <x v="4"/>
    <n v="5020"/>
    <s v="Salaries &amp; Wages"/>
    <n v="1606308.81"/>
  </r>
  <r>
    <x v="1"/>
    <x v="4"/>
    <n v="5020"/>
    <s v="Accrued vacation PTO"/>
    <n v="45567.6"/>
  </r>
  <r>
    <x v="2"/>
    <x v="4"/>
    <n v="5020"/>
    <s v="Payroll Taxes"/>
    <n v="123651.82"/>
  </r>
  <r>
    <x v="25"/>
    <x v="4"/>
    <n v="5020"/>
    <s v="Consulting Services"/>
    <n v="385953.52"/>
  </r>
  <r>
    <x v="3"/>
    <x v="4"/>
    <n v="5020"/>
    <s v="Depreciation Expense"/>
    <n v="43124.37"/>
  </r>
  <r>
    <x v="26"/>
    <x v="4"/>
    <n v="5020"/>
    <s v="Telephone / Fax"/>
    <n v="35139.32"/>
  </r>
  <r>
    <x v="72"/>
    <x v="4"/>
    <n v="5020"/>
    <s v="R&amp;D Materials"/>
    <n v="945810.09"/>
  </r>
  <r>
    <x v="81"/>
    <x v="4"/>
    <n v="5020"/>
    <s v="Purchased Parts"/>
    <n v="558644.97"/>
  </r>
  <r>
    <x v="82"/>
    <x v="4"/>
    <n v="5020"/>
    <s v="Fabricated Parts"/>
    <n v="306331.8"/>
  </r>
  <r>
    <x v="73"/>
    <x v="4"/>
    <n v="5020"/>
    <s v="Reagents"/>
    <n v="332.65"/>
  </r>
  <r>
    <x v="83"/>
    <x v="4"/>
    <n v="5020"/>
    <s v="Chemicals"/>
    <n v="6034.16"/>
  </r>
  <r>
    <x v="84"/>
    <x v="4"/>
    <n v="5020"/>
    <s v="Purchased Software Modul"/>
    <n v="200"/>
  </r>
  <r>
    <x v="85"/>
    <x v="4"/>
    <n v="5020"/>
    <s v="Software Tools"/>
    <n v="433.91"/>
  </r>
  <r>
    <x v="74"/>
    <x v="4"/>
    <n v="5020"/>
    <s v="Freight in - R&amp;D"/>
    <n v="48596.95"/>
  </r>
  <r>
    <x v="69"/>
    <x v="4"/>
    <n v="5020"/>
    <s v="Conference/Seminar/Train"/>
    <n v="600"/>
  </r>
  <r>
    <x v="9"/>
    <x v="4"/>
    <n v="5020"/>
    <s v="Expensed Equipment"/>
    <n v="19163.97"/>
  </r>
  <r>
    <x v="86"/>
    <x v="4"/>
    <n v="5020"/>
    <s v="Exp Eqt/computer Offsite"/>
    <n v="1001"/>
  </r>
  <r>
    <x v="11"/>
    <x v="4"/>
    <n v="5020"/>
    <s v="Computer Supplies"/>
    <n v="75.12"/>
  </r>
  <r>
    <x v="28"/>
    <x v="4"/>
    <n v="5020"/>
    <s v="Expensed Software"/>
    <n v="141.53"/>
  </r>
  <r>
    <x v="54"/>
    <x v="4"/>
    <n v="5020"/>
    <s v="Software Maintenance"/>
    <n v="21720.22"/>
  </r>
  <r>
    <x v="12"/>
    <x v="4"/>
    <n v="5020"/>
    <s v="Office Supplies"/>
    <n v="3611.98"/>
  </r>
  <r>
    <x v="14"/>
    <x v="4"/>
    <n v="5020"/>
    <s v="Postage &amp; Delivery"/>
    <n v="200.14"/>
  </r>
  <r>
    <x v="15"/>
    <x v="4"/>
    <n v="5020"/>
    <s v="Dues, Subscriptn &amp; Books"/>
    <n v="3198.04"/>
  </r>
  <r>
    <x v="29"/>
    <x v="4"/>
    <n v="5020"/>
    <s v="Equip Repair / Maint"/>
    <n v="645.20000000000005"/>
  </r>
  <r>
    <x v="71"/>
    <x v="4"/>
    <n v="5020"/>
    <s v="Equipment Lease / Rental"/>
    <n v="19249.3"/>
  </r>
  <r>
    <x v="30"/>
    <x v="4"/>
    <n v="5020"/>
    <s v="Recruiting Expenses"/>
    <n v="60310.12"/>
  </r>
  <r>
    <x v="16"/>
    <x v="4"/>
    <n v="5020"/>
    <s v="Bank Charges"/>
    <n v="155"/>
  </r>
  <r>
    <x v="31"/>
    <x v="4"/>
    <n v="5020"/>
    <s v="Travel Expense - Air"/>
    <n v="1674.2"/>
  </r>
  <r>
    <x v="17"/>
    <x v="4"/>
    <n v="5020"/>
    <s v="Travel Expense - Auto"/>
    <n v="288.79000000000002"/>
  </r>
  <r>
    <x v="34"/>
    <x v="4"/>
    <n v="5020"/>
    <s v="Travel - Meals &amp; Entert"/>
    <n v="62.25"/>
  </r>
  <r>
    <x v="18"/>
    <x v="4"/>
    <n v="5020"/>
    <s v="Miscellaneous Expenses"/>
    <n v="-3504.5"/>
  </r>
  <r>
    <x v="19"/>
    <x v="4"/>
    <n v="5020"/>
    <s v="Other Outside Services"/>
    <n v="3032.46"/>
  </r>
  <r>
    <x v="75"/>
    <x v="4"/>
    <n v="5020"/>
    <s v="Supplies for MFG / OPS"/>
    <n v="1675.98"/>
  </r>
  <r>
    <x v="20"/>
    <x v="4"/>
    <n v="5020"/>
    <s v="G&amp;A Allocation - In"/>
    <n v="259786.09"/>
  </r>
  <r>
    <x v="21"/>
    <x v="4"/>
    <n v="5020"/>
    <s v="Facility Allocation - In"/>
    <n v="470318.85"/>
  </r>
  <r>
    <x v="22"/>
    <x v="4"/>
    <n v="5020"/>
    <s v="IT Allocation - In"/>
    <n v="198760.17"/>
  </r>
  <r>
    <x v="3"/>
    <x v="4"/>
    <n v="5021"/>
    <s v="Depreciation Expense"/>
    <n v="40652.050000000003"/>
  </r>
  <r>
    <x v="72"/>
    <x v="4"/>
    <n v="5021"/>
    <s v="R&amp;D Materials"/>
    <n v="642.83000000000004"/>
  </r>
  <r>
    <x v="82"/>
    <x v="4"/>
    <n v="5021"/>
    <s v="Fabricated Parts"/>
    <n v="-124.8"/>
  </r>
  <r>
    <x v="74"/>
    <x v="4"/>
    <n v="5021"/>
    <s v="Freight in - R&amp;D"/>
    <n v="63.67"/>
  </r>
  <r>
    <x v="18"/>
    <x v="4"/>
    <n v="5021"/>
    <s v="Miscellaneous Expenses"/>
    <n v="217.79"/>
  </r>
  <r>
    <x v="0"/>
    <x v="4"/>
    <n v="5030"/>
    <s v="Salaries &amp; Wages"/>
    <n v="140682.42000000001"/>
  </r>
  <r>
    <x v="1"/>
    <x v="4"/>
    <n v="5030"/>
    <s v="Accrued vacation PTO"/>
    <n v="-4534.57"/>
  </r>
  <r>
    <x v="2"/>
    <x v="4"/>
    <n v="5030"/>
    <s v="Payroll Taxes"/>
    <n v="11609.74"/>
  </r>
  <r>
    <x v="3"/>
    <x v="4"/>
    <n v="5030"/>
    <s v="Depreciation Expense"/>
    <n v="64032.31"/>
  </r>
  <r>
    <x v="72"/>
    <x v="4"/>
    <n v="5030"/>
    <s v="R&amp;D Materials"/>
    <n v="9015.84"/>
  </r>
  <r>
    <x v="82"/>
    <x v="4"/>
    <n v="5030"/>
    <s v="Fabricated Parts"/>
    <n v="57.72"/>
  </r>
  <r>
    <x v="87"/>
    <x v="4"/>
    <n v="5030"/>
    <s v="Catridge Supplies"/>
    <n v="11964.12"/>
  </r>
  <r>
    <x v="83"/>
    <x v="4"/>
    <n v="5030"/>
    <s v="Chemicals"/>
    <n v="168.14"/>
  </r>
  <r>
    <x v="74"/>
    <x v="4"/>
    <n v="5030"/>
    <s v="Freight in - R&amp;D"/>
    <n v="2697.83"/>
  </r>
  <r>
    <x v="78"/>
    <x v="4"/>
    <n v="5030"/>
    <s v="R&amp;D inventory"/>
    <n v="-21082.17"/>
  </r>
  <r>
    <x v="9"/>
    <x v="4"/>
    <n v="5030"/>
    <s v="Expensed Equipment"/>
    <n v="184.58"/>
  </r>
  <r>
    <x v="10"/>
    <x v="4"/>
    <n v="5030"/>
    <s v="Expensed furn &amp; fixture"/>
    <n v="58.28"/>
  </r>
  <r>
    <x v="11"/>
    <x v="4"/>
    <n v="5030"/>
    <s v="Computer Supplies"/>
    <n v="142.83000000000001"/>
  </r>
  <r>
    <x v="20"/>
    <x v="4"/>
    <n v="5030"/>
    <s v="G&amp;A Allocation - In"/>
    <n v="24769.77"/>
  </r>
  <r>
    <x v="21"/>
    <x v="4"/>
    <n v="5030"/>
    <s v="Facility Allocation - In"/>
    <n v="48963.98"/>
  </r>
  <r>
    <x v="22"/>
    <x v="4"/>
    <n v="5030"/>
    <s v="IT Allocation - In"/>
    <n v="19692.900000000001"/>
  </r>
  <r>
    <x v="0"/>
    <x v="4"/>
    <n v="5050"/>
    <s v="Salaries &amp; Wages"/>
    <n v="3382241.5"/>
  </r>
  <r>
    <x v="1"/>
    <x v="4"/>
    <n v="5050"/>
    <s v="Accrued vacation PTO"/>
    <n v="92449.41"/>
  </r>
  <r>
    <x v="2"/>
    <x v="4"/>
    <n v="5050"/>
    <s v="Payroll Taxes"/>
    <n v="258654.68"/>
  </r>
  <r>
    <x v="41"/>
    <x v="4"/>
    <n v="5050"/>
    <s v="Staff Welfare"/>
    <n v="1375.44"/>
  </r>
  <r>
    <x v="25"/>
    <x v="4"/>
    <n v="5050"/>
    <s v="Consulting Services"/>
    <n v="5095.1000000000004"/>
  </r>
  <r>
    <x v="3"/>
    <x v="4"/>
    <n v="5050"/>
    <s v="Depreciation Expense"/>
    <n v="57138.16"/>
  </r>
  <r>
    <x v="57"/>
    <x v="4"/>
    <n v="5050"/>
    <s v="Facility Rental"/>
    <n v="295020.96999999997"/>
  </r>
  <r>
    <x v="58"/>
    <x v="4"/>
    <n v="5050"/>
    <s v="Facility Services"/>
    <n v="7976"/>
  </r>
  <r>
    <x v="60"/>
    <x v="4"/>
    <n v="5050"/>
    <s v="Facility Janitorial"/>
    <n v="6482"/>
  </r>
  <r>
    <x v="62"/>
    <x v="4"/>
    <n v="5050"/>
    <s v="Facility Repair/Maint"/>
    <n v="148579.57999999999"/>
  </r>
  <r>
    <x v="64"/>
    <x v="4"/>
    <n v="5050"/>
    <s v="Facility Network Comm"/>
    <n v="3245"/>
  </r>
  <r>
    <x v="67"/>
    <x v="4"/>
    <n v="5050"/>
    <s v="Facility - moving"/>
    <n v="2182.1999999999998"/>
  </r>
  <r>
    <x v="72"/>
    <x v="4"/>
    <n v="5050"/>
    <s v="R&amp;D Materials"/>
    <n v="1704960.08"/>
  </r>
  <r>
    <x v="88"/>
    <x v="4"/>
    <n v="5050"/>
    <s v="QA &amp; Test Lab Expenses"/>
    <n v="1815.63"/>
  </r>
  <r>
    <x v="81"/>
    <x v="4"/>
    <n v="5050"/>
    <s v="Purchased Parts"/>
    <n v="487.04"/>
  </r>
  <r>
    <x v="82"/>
    <x v="4"/>
    <n v="5050"/>
    <s v="Fabricated Parts"/>
    <n v="453.39"/>
  </r>
  <r>
    <x v="73"/>
    <x v="4"/>
    <n v="5050"/>
    <s v="Reagents"/>
    <n v="316434.8"/>
  </r>
  <r>
    <x v="89"/>
    <x v="4"/>
    <n v="5050"/>
    <s v="Antibodies"/>
    <n v="301441.38"/>
  </r>
  <r>
    <x v="83"/>
    <x v="4"/>
    <n v="5050"/>
    <s v="Chemicals"/>
    <n v="22574.62"/>
  </r>
  <r>
    <x v="74"/>
    <x v="4"/>
    <n v="5050"/>
    <s v="Freight in - R&amp;D"/>
    <n v="98060.63"/>
  </r>
  <r>
    <x v="78"/>
    <x v="4"/>
    <n v="5050"/>
    <s v="R&amp;D inventory"/>
    <n v="-12346.08"/>
  </r>
  <r>
    <x v="47"/>
    <x v="4"/>
    <n v="5050"/>
    <s v="Legal - Litigation"/>
    <n v="336.49"/>
  </r>
  <r>
    <x v="6"/>
    <x v="4"/>
    <n v="5050"/>
    <s v="Regulatory Submissions"/>
    <n v="101.6"/>
  </r>
  <r>
    <x v="9"/>
    <x v="4"/>
    <n v="5050"/>
    <s v="Expensed Equipment"/>
    <n v="63407.24"/>
  </r>
  <r>
    <x v="10"/>
    <x v="4"/>
    <n v="5050"/>
    <s v="Expensed furn &amp; fixture"/>
    <n v="10913.89"/>
  </r>
  <r>
    <x v="53"/>
    <x v="4"/>
    <n v="5050"/>
    <s v="Computer supplies - LAN"/>
    <n v="184"/>
  </r>
  <r>
    <x v="28"/>
    <x v="4"/>
    <n v="5050"/>
    <s v="Expensed Software"/>
    <n v="6261.14"/>
  </r>
  <r>
    <x v="54"/>
    <x v="4"/>
    <n v="5050"/>
    <s v="Software Maintenance"/>
    <n v="2659.51"/>
  </r>
  <r>
    <x v="12"/>
    <x v="4"/>
    <n v="5050"/>
    <s v="Office Supplies"/>
    <n v="51147.199999999997"/>
  </r>
  <r>
    <x v="14"/>
    <x v="4"/>
    <n v="5050"/>
    <s v="Postage &amp; Delivery"/>
    <n v="1824.78"/>
  </r>
  <r>
    <x v="15"/>
    <x v="4"/>
    <n v="5050"/>
    <s v="Dues, Subscriptn &amp; Books"/>
    <n v="2056.09"/>
  </r>
  <r>
    <x v="43"/>
    <x v="4"/>
    <n v="5050"/>
    <s v="Annual Maint / License"/>
    <n v="25000"/>
  </r>
  <r>
    <x v="29"/>
    <x v="4"/>
    <n v="5050"/>
    <s v="Equip Repair / Maint"/>
    <n v="21067.39"/>
  </r>
  <r>
    <x v="55"/>
    <x v="4"/>
    <n v="5050"/>
    <s v="Relocation Expenses"/>
    <n v="16150.11"/>
  </r>
  <r>
    <x v="30"/>
    <x v="4"/>
    <n v="5050"/>
    <s v="Recruiting Expenses"/>
    <n v="157687.85999999999"/>
  </r>
  <r>
    <x v="90"/>
    <x v="4"/>
    <n v="5050"/>
    <s v="Stock-Based Compensation"/>
    <n v="6.91"/>
  </r>
  <r>
    <x v="31"/>
    <x v="4"/>
    <n v="5050"/>
    <s v="Travel Expense - Air"/>
    <n v="10337.790000000001"/>
  </r>
  <r>
    <x v="33"/>
    <x v="4"/>
    <n v="5050"/>
    <s v="Travel expense - Hotel"/>
    <n v="4402.68"/>
  </r>
  <r>
    <x v="17"/>
    <x v="4"/>
    <n v="5050"/>
    <s v="Travel Expense - Auto"/>
    <n v="2233.02"/>
  </r>
  <r>
    <x v="34"/>
    <x v="4"/>
    <n v="5050"/>
    <s v="Travel - Meals &amp; Entert"/>
    <n v="399.1"/>
  </r>
  <r>
    <x v="35"/>
    <x v="4"/>
    <n v="5050"/>
    <s v="Travel - Other"/>
    <n v="65"/>
  </r>
  <r>
    <x v="18"/>
    <x v="4"/>
    <n v="5050"/>
    <s v="Miscellaneous Expenses"/>
    <n v="6374.75"/>
  </r>
  <r>
    <x v="19"/>
    <x v="4"/>
    <n v="5050"/>
    <s v="Other Outside Services"/>
    <n v="110139.99"/>
  </r>
  <r>
    <x v="75"/>
    <x v="4"/>
    <n v="5050"/>
    <s v="Supplies for MFG / OPS"/>
    <n v="1032.1099999999999"/>
  </r>
  <r>
    <x v="77"/>
    <x v="4"/>
    <n v="5050"/>
    <s v="Inventory (Exp)"/>
    <n v="-6841.4"/>
  </r>
  <r>
    <x v="20"/>
    <x v="4"/>
    <n v="5050"/>
    <s v="G&amp;A Allocation - In"/>
    <n v="603922.81000000006"/>
  </r>
  <r>
    <x v="21"/>
    <x v="4"/>
    <n v="5050"/>
    <s v="Facility Allocation - In"/>
    <n v="1081686.8700000001"/>
  </r>
  <r>
    <x v="22"/>
    <x v="4"/>
    <n v="5050"/>
    <s v="IT Allocation - In"/>
    <n v="457990.44"/>
  </r>
  <r>
    <x v="3"/>
    <x v="4"/>
    <n v="5051"/>
    <s v="Depreciation Expense"/>
    <n v="60235.08"/>
  </r>
  <r>
    <x v="62"/>
    <x v="4"/>
    <n v="5051"/>
    <s v="Facility Repair/Maint"/>
    <n v="290"/>
  </r>
  <r>
    <x v="72"/>
    <x v="4"/>
    <n v="5051"/>
    <s v="R&amp;D Materials"/>
    <n v="748829.29"/>
  </r>
  <r>
    <x v="88"/>
    <x v="4"/>
    <n v="5051"/>
    <s v="QA &amp; Test Lab Expenses"/>
    <n v="202.5"/>
  </r>
  <r>
    <x v="81"/>
    <x v="4"/>
    <n v="5051"/>
    <s v="Purchased Parts"/>
    <n v="41171.82"/>
  </r>
  <r>
    <x v="73"/>
    <x v="4"/>
    <n v="5051"/>
    <s v="Reagents"/>
    <n v="138594.07999999999"/>
  </r>
  <r>
    <x v="89"/>
    <x v="4"/>
    <n v="5051"/>
    <s v="Antibodies"/>
    <n v="22456.52"/>
  </r>
  <r>
    <x v="83"/>
    <x v="4"/>
    <n v="5051"/>
    <s v="Chemicals"/>
    <n v="15161.44"/>
  </r>
  <r>
    <x v="85"/>
    <x v="4"/>
    <n v="5051"/>
    <s v="Software Tools"/>
    <n v="9806.73"/>
  </r>
  <r>
    <x v="74"/>
    <x v="4"/>
    <n v="5051"/>
    <s v="Freight in - R&amp;D"/>
    <n v="52724.72"/>
  </r>
  <r>
    <x v="9"/>
    <x v="4"/>
    <n v="5051"/>
    <s v="Expensed Equipment"/>
    <n v="55198.59"/>
  </r>
  <r>
    <x v="10"/>
    <x v="4"/>
    <n v="5051"/>
    <s v="Expensed furn &amp; fixture"/>
    <n v="3660"/>
  </r>
  <r>
    <x v="28"/>
    <x v="4"/>
    <n v="5051"/>
    <s v="Expensed Software"/>
    <n v="5189.38"/>
  </r>
  <r>
    <x v="12"/>
    <x v="4"/>
    <n v="5051"/>
    <s v="Office Supplies"/>
    <n v="4366.12"/>
  </r>
  <r>
    <x v="14"/>
    <x v="4"/>
    <n v="5051"/>
    <s v="Postage &amp; Delivery"/>
    <n v="2021.13"/>
  </r>
  <r>
    <x v="15"/>
    <x v="4"/>
    <n v="5051"/>
    <s v="Dues, Subscriptn &amp; Books"/>
    <n v="2479.9499999999998"/>
  </r>
  <r>
    <x v="29"/>
    <x v="4"/>
    <n v="5051"/>
    <s v="Equip Repair / Maint"/>
    <n v="5448.19"/>
  </r>
  <r>
    <x v="19"/>
    <x v="4"/>
    <n v="5051"/>
    <s v="Other Outside Services"/>
    <n v="24770.26"/>
  </r>
  <r>
    <x v="0"/>
    <x v="4"/>
    <n v="5060"/>
    <s v="Salaries &amp; Wages"/>
    <n v="1016876.19"/>
  </r>
  <r>
    <x v="1"/>
    <x v="4"/>
    <n v="5060"/>
    <s v="Accrued vacation PTO"/>
    <n v="4565.22"/>
  </r>
  <r>
    <x v="2"/>
    <x v="4"/>
    <n v="5060"/>
    <s v="Payroll Taxes"/>
    <n v="73664.800000000003"/>
  </r>
  <r>
    <x v="25"/>
    <x v="4"/>
    <n v="5060"/>
    <s v="Consulting Services"/>
    <n v="14720"/>
  </r>
  <r>
    <x v="3"/>
    <x v="4"/>
    <n v="5060"/>
    <s v="Depreciation Expense"/>
    <n v="2332.0500000000002"/>
  </r>
  <r>
    <x v="72"/>
    <x v="4"/>
    <n v="5060"/>
    <s v="R&amp;D Materials"/>
    <n v="2665.43"/>
  </r>
  <r>
    <x v="81"/>
    <x v="4"/>
    <n v="5060"/>
    <s v="Purchased Parts"/>
    <n v="3415.86"/>
  </r>
  <r>
    <x v="74"/>
    <x v="4"/>
    <n v="5060"/>
    <s v="Freight in - R&amp;D"/>
    <n v="1075.08"/>
  </r>
  <r>
    <x v="9"/>
    <x v="4"/>
    <n v="5060"/>
    <s v="Expensed Equipment"/>
    <n v="440.45"/>
  </r>
  <r>
    <x v="11"/>
    <x v="4"/>
    <n v="5060"/>
    <s v="Computer Supplies"/>
    <n v="224.28"/>
  </r>
  <r>
    <x v="28"/>
    <x v="4"/>
    <n v="5060"/>
    <s v="Expensed Software"/>
    <n v="1195"/>
  </r>
  <r>
    <x v="54"/>
    <x v="4"/>
    <n v="5060"/>
    <s v="Software Maintenance"/>
    <n v="1526.85"/>
  </r>
  <r>
    <x v="15"/>
    <x v="4"/>
    <n v="5060"/>
    <s v="Dues, Subscriptn &amp; Books"/>
    <n v="237.1"/>
  </r>
  <r>
    <x v="30"/>
    <x v="4"/>
    <n v="5060"/>
    <s v="Recruiting Expenses"/>
    <n v="129"/>
  </r>
  <r>
    <x v="31"/>
    <x v="4"/>
    <n v="5060"/>
    <s v="Travel Expense - Air"/>
    <n v="1321.2"/>
  </r>
  <r>
    <x v="33"/>
    <x v="4"/>
    <n v="5060"/>
    <s v="Travel expense - Hotel"/>
    <n v="285.66000000000003"/>
  </r>
  <r>
    <x v="17"/>
    <x v="4"/>
    <n v="5060"/>
    <s v="Travel Expense - Auto"/>
    <n v="131.63"/>
  </r>
  <r>
    <x v="34"/>
    <x v="4"/>
    <n v="5060"/>
    <s v="Travel - Meals &amp; Entert"/>
    <n v="56.88"/>
  </r>
  <r>
    <x v="18"/>
    <x v="4"/>
    <n v="5060"/>
    <s v="Miscellaneous Expenses"/>
    <n v="1811.6"/>
  </r>
  <r>
    <x v="20"/>
    <x v="4"/>
    <n v="5060"/>
    <s v="G&amp;A Allocation - In"/>
    <n v="141284.16"/>
  </r>
  <r>
    <x v="21"/>
    <x v="4"/>
    <n v="5060"/>
    <s v="Facility Allocation - In"/>
    <n v="261431.44"/>
  </r>
  <r>
    <x v="22"/>
    <x v="4"/>
    <n v="5060"/>
    <s v="IT Allocation - In"/>
    <n v="109382.58"/>
  </r>
  <r>
    <x v="0"/>
    <x v="4"/>
    <n v="5061"/>
    <s v="Salaries &amp; Wages"/>
    <n v="832330.92"/>
  </r>
  <r>
    <x v="1"/>
    <x v="4"/>
    <n v="5061"/>
    <s v="Accrued vacation PTO"/>
    <n v="14286.17"/>
  </r>
  <r>
    <x v="2"/>
    <x v="4"/>
    <n v="5061"/>
    <s v="Payroll Taxes"/>
    <n v="56576.86"/>
  </r>
  <r>
    <x v="3"/>
    <x v="4"/>
    <n v="5061"/>
    <s v="Depreciation Expense"/>
    <n v="5534.42"/>
  </r>
  <r>
    <x v="72"/>
    <x v="4"/>
    <n v="5061"/>
    <s v="R&amp;D Materials"/>
    <n v="222581.26"/>
  </r>
  <r>
    <x v="81"/>
    <x v="4"/>
    <n v="5061"/>
    <s v="Purchased Parts"/>
    <n v="54554.69"/>
  </r>
  <r>
    <x v="74"/>
    <x v="4"/>
    <n v="5061"/>
    <s v="Freight in - R&amp;D"/>
    <n v="3932.81"/>
  </r>
  <r>
    <x v="11"/>
    <x v="4"/>
    <n v="5061"/>
    <s v="Computer Supplies"/>
    <n v="64.94"/>
  </r>
  <r>
    <x v="12"/>
    <x v="4"/>
    <n v="5061"/>
    <s v="Office Supplies"/>
    <n v="3"/>
  </r>
  <r>
    <x v="14"/>
    <x v="4"/>
    <n v="5061"/>
    <s v="Postage &amp; Delivery"/>
    <n v="17.53"/>
  </r>
  <r>
    <x v="15"/>
    <x v="4"/>
    <n v="5061"/>
    <s v="Dues, Subscriptn &amp; Books"/>
    <n v="358.05"/>
  </r>
  <r>
    <x v="55"/>
    <x v="4"/>
    <n v="5061"/>
    <s v="Relocation Expenses"/>
    <n v="1842.47"/>
  </r>
  <r>
    <x v="30"/>
    <x v="4"/>
    <n v="5061"/>
    <s v="Recruiting Expenses"/>
    <n v="36785.35"/>
  </r>
  <r>
    <x v="31"/>
    <x v="4"/>
    <n v="5061"/>
    <s v="Travel Expense - Air"/>
    <n v="2001.2"/>
  </r>
  <r>
    <x v="33"/>
    <x v="4"/>
    <n v="5061"/>
    <s v="Travel expense - Hotel"/>
    <n v="1147.6600000000001"/>
  </r>
  <r>
    <x v="17"/>
    <x v="4"/>
    <n v="5061"/>
    <s v="Travel Expense - Auto"/>
    <n v="449.58"/>
  </r>
  <r>
    <x v="34"/>
    <x v="4"/>
    <n v="5061"/>
    <s v="Travel - Meals &amp; Entert"/>
    <n v="202.06"/>
  </r>
  <r>
    <x v="35"/>
    <x v="4"/>
    <n v="5061"/>
    <s v="Travel - Other"/>
    <n v="17.989999999999998"/>
  </r>
  <r>
    <x v="20"/>
    <x v="4"/>
    <n v="5061"/>
    <s v="G&amp;A Allocation - In"/>
    <n v="118714.44"/>
  </r>
  <r>
    <x v="21"/>
    <x v="4"/>
    <n v="5061"/>
    <s v="Facility Allocation - In"/>
    <n v="216839.42"/>
  </r>
  <r>
    <x v="22"/>
    <x v="4"/>
    <n v="5061"/>
    <s v="IT Allocation - In"/>
    <n v="91324.96"/>
  </r>
  <r>
    <x v="91"/>
    <x v="5"/>
    <m/>
    <s v="ncome tax - States"/>
    <n v="800"/>
  </r>
  <r>
    <x v="92"/>
    <x v="6"/>
    <m/>
    <s v="Revenue - Study"/>
    <n v="-1583333.32"/>
  </r>
  <r>
    <x v="93"/>
    <x v="6"/>
    <m/>
    <s v="Misc Revenue - OOP costs"/>
    <n v="-11078.11"/>
  </r>
  <r>
    <x v="94"/>
    <x v="4"/>
    <m/>
    <s v="COGS - Cartridges @ Std"/>
    <n v="889.54"/>
  </r>
  <r>
    <x v="95"/>
    <x v="4"/>
    <m/>
    <s v="Freight charges"/>
    <n v="4843.45"/>
  </r>
  <r>
    <x v="96"/>
    <x v="4"/>
    <m/>
    <s v="Freight - outbound"/>
    <n v="977.01"/>
  </r>
  <r>
    <x v="97"/>
    <x v="4"/>
    <m/>
    <s v="Cost Revalue"/>
    <n v="32034.54"/>
  </r>
  <r>
    <x v="98"/>
    <x v="4"/>
    <m/>
    <s v="Method Variance"/>
    <n v="43758.57"/>
  </r>
  <r>
    <x v="99"/>
    <x v="4"/>
    <m/>
    <s v="PO Price Variance"/>
    <n v="70895.13"/>
  </r>
  <r>
    <x v="100"/>
    <x v="4"/>
    <m/>
    <s v="AP Variance"/>
    <n v="1718.1"/>
  </r>
  <r>
    <x v="101"/>
    <x v="4"/>
    <m/>
    <s v="Labor - Applied"/>
    <n v="-165665.81"/>
  </r>
  <r>
    <x v="102"/>
    <x v="4"/>
    <m/>
    <s v="OH applied - Cartridges"/>
    <n v="-221897.26"/>
  </r>
  <r>
    <x v="103"/>
    <x v="4"/>
    <m/>
    <s v="Cost of Production"/>
    <n v="-26060.5"/>
  </r>
  <r>
    <x v="104"/>
    <x v="5"/>
    <m/>
    <s v="Interest Income"/>
    <n v="-146973.39000000001"/>
  </r>
  <r>
    <x v="105"/>
    <x v="7"/>
    <m/>
    <s v="Interest expenses"/>
    <n v="2706.3"/>
  </r>
  <r>
    <x v="106"/>
    <x v="4"/>
    <m/>
    <s v="Suspense"/>
    <n v="420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3:K112" firstHeaderRow="1" firstDataRow="2" firstDataCol="1"/>
  <pivotFields count="5">
    <pivotField axis="axisRow" showAll="0">
      <items count="108">
        <item x="92"/>
        <item x="93"/>
        <item x="94"/>
        <item x="95"/>
        <item x="96"/>
        <item x="97"/>
        <item x="79"/>
        <item x="98"/>
        <item x="99"/>
        <item x="100"/>
        <item x="101"/>
        <item x="102"/>
        <item x="103"/>
        <item x="0"/>
        <item x="1"/>
        <item x="2"/>
        <item x="40"/>
        <item x="41"/>
        <item x="42"/>
        <item x="23"/>
        <item x="24"/>
        <item x="25"/>
        <item x="37"/>
        <item x="3"/>
        <item x="26"/>
        <item x="57"/>
        <item x="58"/>
        <item x="59"/>
        <item x="60"/>
        <item x="61"/>
        <item x="62"/>
        <item x="63"/>
        <item x="64"/>
        <item x="65"/>
        <item x="66"/>
        <item x="67"/>
        <item x="72"/>
        <item x="88"/>
        <item x="70"/>
        <item x="81"/>
        <item x="82"/>
        <item x="87"/>
        <item x="73"/>
        <item x="89"/>
        <item x="83"/>
        <item x="84"/>
        <item x="85"/>
        <item x="74"/>
        <item x="78"/>
        <item x="69"/>
        <item x="52"/>
        <item x="4"/>
        <item x="38"/>
        <item x="39"/>
        <item x="5"/>
        <item x="46"/>
        <item x="47"/>
        <item x="48"/>
        <item x="49"/>
        <item x="50"/>
        <item x="6"/>
        <item x="51"/>
        <item x="27"/>
        <item x="7"/>
        <item x="8"/>
        <item x="9"/>
        <item x="10"/>
        <item x="86"/>
        <item x="11"/>
        <item x="53"/>
        <item x="28"/>
        <item x="54"/>
        <item x="12"/>
        <item x="13"/>
        <item x="14"/>
        <item x="15"/>
        <item x="43"/>
        <item x="29"/>
        <item x="71"/>
        <item x="55"/>
        <item x="30"/>
        <item x="16"/>
        <item x="90"/>
        <item x="31"/>
        <item x="32"/>
        <item x="33"/>
        <item x="17"/>
        <item x="34"/>
        <item x="35"/>
        <item x="44"/>
        <item x="36"/>
        <item x="18"/>
        <item x="19"/>
        <item x="75"/>
        <item x="76"/>
        <item x="80"/>
        <item x="77"/>
        <item x="45"/>
        <item x="20"/>
        <item x="68"/>
        <item x="21"/>
        <item x="56"/>
        <item x="22"/>
        <item x="104"/>
        <item x="105"/>
        <item x="91"/>
        <item x="106"/>
        <item t="default"/>
      </items>
    </pivotField>
    <pivotField axis="axisCol" showAll="0">
      <items count="9">
        <item x="3"/>
        <item x="0"/>
        <item x="1"/>
        <item x="5"/>
        <item x="7"/>
        <item x="2"/>
        <item x="4"/>
        <item x="6"/>
        <item t="default"/>
      </items>
    </pivotField>
    <pivotField showAll="0"/>
    <pivotField showAll="0"/>
    <pivotField dataField="1" showAll="0"/>
  </pivotFields>
  <rowFields count="1">
    <field x="0"/>
  </rowFields>
  <rowItems count="10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Amount" fld="4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214"/>
  <sheetViews>
    <sheetView tabSelected="1" topLeftCell="A6" workbookViewId="0">
      <selection activeCell="H23" sqref="H23"/>
    </sheetView>
  </sheetViews>
  <sheetFormatPr defaultRowHeight="15" x14ac:dyDescent="0.25"/>
  <cols>
    <col min="2" max="2" width="26.5703125" bestFit="1" customWidth="1"/>
    <col min="3" max="3" width="15.7109375" customWidth="1"/>
    <col min="4" max="4" width="16.5703125" customWidth="1"/>
    <col min="5" max="5" width="17" customWidth="1"/>
    <col min="6" max="6" width="16.85546875" customWidth="1"/>
    <col min="7" max="12" width="18.28515625" customWidth="1"/>
    <col min="14" max="14" width="13.28515625" customWidth="1"/>
    <col min="15" max="16" width="15" bestFit="1" customWidth="1"/>
  </cols>
  <sheetData>
    <row r="1" spans="1:16" x14ac:dyDescent="0.25">
      <c r="A1" t="s">
        <v>0</v>
      </c>
    </row>
    <row r="2" spans="1:16" x14ac:dyDescent="0.25">
      <c r="A2" t="s">
        <v>277</v>
      </c>
    </row>
    <row r="3" spans="1:16" x14ac:dyDescent="0.25">
      <c r="A3" t="s">
        <v>278</v>
      </c>
    </row>
    <row r="4" spans="1:16" x14ac:dyDescent="0.25">
      <c r="D4" s="97">
        <v>2010</v>
      </c>
      <c r="E4" s="97">
        <v>2010</v>
      </c>
    </row>
    <row r="5" spans="1:16" x14ac:dyDescent="0.25">
      <c r="C5" s="97" t="s">
        <v>281</v>
      </c>
      <c r="D5" s="97" t="s">
        <v>401</v>
      </c>
      <c r="E5" s="97" t="s">
        <v>401</v>
      </c>
      <c r="F5" s="97" t="s">
        <v>331</v>
      </c>
      <c r="G5" s="97" t="s">
        <v>333</v>
      </c>
      <c r="H5" s="97" t="s">
        <v>401</v>
      </c>
      <c r="I5" s="97" t="s">
        <v>401</v>
      </c>
      <c r="J5" s="97" t="s">
        <v>401</v>
      </c>
      <c r="K5" s="97" t="s">
        <v>401</v>
      </c>
      <c r="L5" s="97" t="s">
        <v>396</v>
      </c>
      <c r="N5" s="97" t="s">
        <v>280</v>
      </c>
    </row>
    <row r="6" spans="1:16" x14ac:dyDescent="0.25">
      <c r="A6" t="s">
        <v>2</v>
      </c>
      <c r="B6" t="s">
        <v>3</v>
      </c>
      <c r="C6" s="98" t="s">
        <v>277</v>
      </c>
      <c r="D6" s="97" t="s">
        <v>405</v>
      </c>
      <c r="E6" s="97" t="s">
        <v>406</v>
      </c>
      <c r="F6" s="117" t="s">
        <v>330</v>
      </c>
      <c r="G6" s="117" t="s">
        <v>332</v>
      </c>
      <c r="H6" s="117" t="s">
        <v>400</v>
      </c>
      <c r="I6" s="117" t="s">
        <v>402</v>
      </c>
      <c r="J6" s="117" t="s">
        <v>403</v>
      </c>
      <c r="K6" s="117" t="s">
        <v>404</v>
      </c>
      <c r="L6" s="117" t="s">
        <v>397</v>
      </c>
      <c r="M6" s="96" t="s">
        <v>279</v>
      </c>
      <c r="N6" s="98" t="s">
        <v>277</v>
      </c>
      <c r="O6" s="98" t="s">
        <v>282</v>
      </c>
      <c r="P6" s="98" t="s">
        <v>283</v>
      </c>
    </row>
    <row r="7" spans="1:16" x14ac:dyDescent="0.25">
      <c r="A7">
        <v>1011</v>
      </c>
      <c r="B7" t="s">
        <v>4</v>
      </c>
      <c r="C7" s="3">
        <v>2444.12</v>
      </c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ref="N7:N15" si="0">SUM(C7:M7)</f>
        <v>2444.12</v>
      </c>
      <c r="O7" s="3">
        <v>1886.34</v>
      </c>
      <c r="P7" s="3">
        <v>2033.28</v>
      </c>
    </row>
    <row r="8" spans="1:16" x14ac:dyDescent="0.25">
      <c r="A8">
        <v>1025</v>
      </c>
      <c r="B8" t="s">
        <v>5</v>
      </c>
      <c r="C8" s="3">
        <v>4080737.26</v>
      </c>
      <c r="D8" s="3"/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4080737.26</v>
      </c>
      <c r="O8" s="3">
        <v>1015889.47</v>
      </c>
      <c r="P8" s="3">
        <v>2466783.5099999998</v>
      </c>
    </row>
    <row r="9" spans="1:16" x14ac:dyDescent="0.25">
      <c r="A9">
        <v>1040</v>
      </c>
      <c r="B9" t="s">
        <v>6</v>
      </c>
      <c r="C9" s="3">
        <v>43580.19</v>
      </c>
      <c r="D9" s="3"/>
      <c r="E9" s="3"/>
      <c r="F9" s="3"/>
      <c r="G9" s="3"/>
      <c r="H9" s="3"/>
      <c r="I9" s="3"/>
      <c r="J9" s="3"/>
      <c r="K9" s="3"/>
      <c r="L9" s="3"/>
      <c r="M9" s="3"/>
      <c r="N9" s="3">
        <f t="shared" si="0"/>
        <v>43580.19</v>
      </c>
      <c r="O9" s="3">
        <v>2102182.81</v>
      </c>
      <c r="P9" s="3">
        <v>5586.71</v>
      </c>
    </row>
    <row r="10" spans="1:16" x14ac:dyDescent="0.25">
      <c r="A10">
        <v>1041</v>
      </c>
      <c r="B10" t="s">
        <v>7</v>
      </c>
      <c r="C10" s="3"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  <c r="O10" s="3">
        <v>999981.1100000001</v>
      </c>
      <c r="P10" s="3">
        <v>0</v>
      </c>
    </row>
    <row r="11" spans="1:16" x14ac:dyDescent="0.25">
      <c r="A11">
        <v>1045</v>
      </c>
      <c r="B11" t="s">
        <v>8</v>
      </c>
      <c r="C11" s="3">
        <v>21458202.489999998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21458202.489999998</v>
      </c>
      <c r="O11" s="3">
        <v>654609.43999999994</v>
      </c>
      <c r="P11" s="3">
        <v>0</v>
      </c>
    </row>
    <row r="12" spans="1:16" x14ac:dyDescent="0.25">
      <c r="A12">
        <v>1050</v>
      </c>
      <c r="B12" t="s">
        <v>9</v>
      </c>
      <c r="C12" s="3">
        <v>51.32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0"/>
        <v>51.32</v>
      </c>
      <c r="O12" s="3">
        <v>51.32</v>
      </c>
      <c r="P12" s="3">
        <v>167</v>
      </c>
    </row>
    <row r="13" spans="1:16" x14ac:dyDescent="0.25">
      <c r="A13">
        <v>1070</v>
      </c>
      <c r="B13" t="s">
        <v>10</v>
      </c>
      <c r="C13" s="3">
        <v>19488018.780000001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19488018.780000001</v>
      </c>
      <c r="O13" s="3">
        <v>1132993.7</v>
      </c>
      <c r="P13" s="3">
        <v>1214987.8500000001</v>
      </c>
    </row>
    <row r="14" spans="1:16" x14ac:dyDescent="0.25">
      <c r="A14">
        <v>1071</v>
      </c>
      <c r="B14" t="s">
        <v>11</v>
      </c>
      <c r="C14" s="3">
        <v>42982510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42982510</v>
      </c>
      <c r="O14" s="3">
        <v>30810176.550000001</v>
      </c>
      <c r="P14" s="3"/>
    </row>
    <row r="15" spans="1:16" x14ac:dyDescent="0.25">
      <c r="A15">
        <v>1110</v>
      </c>
      <c r="B15" t="s">
        <v>12</v>
      </c>
      <c r="C15" s="3"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  <c r="O15" s="3">
        <v>54721.84</v>
      </c>
      <c r="P15" s="3">
        <v>28559.88</v>
      </c>
    </row>
    <row r="16" spans="1:16" x14ac:dyDescent="0.25">
      <c r="A16">
        <v>1220</v>
      </c>
      <c r="B16" t="s">
        <v>284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v>581395</v>
      </c>
    </row>
    <row r="17" spans="1:16" x14ac:dyDescent="0.25">
      <c r="A17">
        <v>1310</v>
      </c>
      <c r="B17" t="s">
        <v>13</v>
      </c>
      <c r="C17" s="3">
        <v>149584.73000000001</v>
      </c>
      <c r="D17" s="3"/>
      <c r="E17" s="3"/>
      <c r="F17" s="3">
        <f>-'[1]Adjustment summary'!$E$15</f>
        <v>-67191.92</v>
      </c>
      <c r="G17" s="3">
        <v>-62439.35</v>
      </c>
      <c r="H17" s="3"/>
      <c r="I17" s="3"/>
      <c r="J17" s="3"/>
      <c r="K17" s="3"/>
      <c r="L17" s="3"/>
      <c r="M17" s="3"/>
      <c r="N17" s="3">
        <f t="shared" ref="N17:N38" si="1">SUM(C17:M17)</f>
        <v>19953.460000000014</v>
      </c>
      <c r="O17" s="3">
        <v>74760.399999999994</v>
      </c>
      <c r="P17" s="3">
        <v>1851.98</v>
      </c>
    </row>
    <row r="18" spans="1:16" x14ac:dyDescent="0.25">
      <c r="A18">
        <v>1311</v>
      </c>
      <c r="B18" t="s">
        <v>14</v>
      </c>
      <c r="C18" s="3">
        <v>110044.37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1"/>
        <v>110044.37</v>
      </c>
      <c r="O18" s="3">
        <v>65126.15</v>
      </c>
      <c r="P18" s="3">
        <v>68913.7</v>
      </c>
    </row>
    <row r="19" spans="1:16" x14ac:dyDescent="0.25">
      <c r="A19">
        <v>1312</v>
      </c>
      <c r="B19" t="s">
        <v>15</v>
      </c>
      <c r="C19" s="3">
        <v>131877.03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1"/>
        <v>131877.03</v>
      </c>
      <c r="O19" s="3">
        <v>33778.559999999998</v>
      </c>
      <c r="P19" s="3">
        <v>34773.56</v>
      </c>
    </row>
    <row r="20" spans="1:16" x14ac:dyDescent="0.25">
      <c r="A20">
        <v>1313</v>
      </c>
      <c r="B20" t="s">
        <v>16</v>
      </c>
      <c r="C20" s="3">
        <v>21905.35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1"/>
        <v>21905.35</v>
      </c>
      <c r="O20" s="3">
        <v>16815.560000000001</v>
      </c>
      <c r="P20" s="3">
        <v>15391.68</v>
      </c>
    </row>
    <row r="21" spans="1:16" x14ac:dyDescent="0.25">
      <c r="A21">
        <v>1314</v>
      </c>
      <c r="B21" t="s">
        <v>17</v>
      </c>
      <c r="C21" s="3">
        <v>171705.55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1"/>
        <v>171705.55</v>
      </c>
      <c r="O21" s="3">
        <v>86055.31</v>
      </c>
      <c r="P21" s="3">
        <v>13331.17</v>
      </c>
    </row>
    <row r="22" spans="1:16" x14ac:dyDescent="0.25">
      <c r="A22">
        <v>1410</v>
      </c>
      <c r="B22" t="s">
        <v>18</v>
      </c>
      <c r="C22" s="3">
        <v>19937.349999999999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1"/>
        <v>19937.349999999999</v>
      </c>
      <c r="O22" s="3">
        <v>78296.289999999994</v>
      </c>
      <c r="P22" s="3">
        <v>0</v>
      </c>
    </row>
    <row r="23" spans="1:16" x14ac:dyDescent="0.25">
      <c r="A23">
        <v>1415</v>
      </c>
      <c r="B23" t="s">
        <v>19</v>
      </c>
      <c r="C23" s="3">
        <f>25289.97-2710.85</f>
        <v>22579.120000000003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1"/>
        <v>22579.120000000003</v>
      </c>
      <c r="O23" s="3">
        <v>356128.19</v>
      </c>
      <c r="P23" s="3">
        <v>39067.440000000002</v>
      </c>
    </row>
    <row r="24" spans="1:16" x14ac:dyDescent="0.25">
      <c r="A24">
        <v>1416</v>
      </c>
      <c r="B24" t="s">
        <v>20</v>
      </c>
      <c r="C24" s="3">
        <v>1311.75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1"/>
        <v>1311.75</v>
      </c>
      <c r="O24" s="3">
        <v>1667.5800000000017</v>
      </c>
      <c r="P24" s="3">
        <v>0.25</v>
      </c>
    </row>
    <row r="25" spans="1:16" x14ac:dyDescent="0.25">
      <c r="A25">
        <v>1520</v>
      </c>
      <c r="B25" t="s">
        <v>21</v>
      </c>
      <c r="C25" s="3">
        <v>54212.25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1"/>
        <v>54212.25</v>
      </c>
      <c r="O25" s="3">
        <v>0</v>
      </c>
      <c r="P25" s="3">
        <v>3184.59</v>
      </c>
    </row>
    <row r="26" spans="1:16" x14ac:dyDescent="0.25">
      <c r="A26">
        <v>1525</v>
      </c>
      <c r="B26" t="s">
        <v>22</v>
      </c>
      <c r="C26" s="3"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1"/>
        <v>0</v>
      </c>
      <c r="O26" s="3">
        <v>1699.49</v>
      </c>
      <c r="P26" s="3">
        <v>5274.15</v>
      </c>
    </row>
    <row r="27" spans="1:16" x14ac:dyDescent="0.25">
      <c r="A27">
        <v>1526</v>
      </c>
      <c r="B27" t="s">
        <v>23</v>
      </c>
      <c r="C27" s="3">
        <v>63081.47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1"/>
        <v>63081.47</v>
      </c>
      <c r="O27" s="3">
        <v>113095.25</v>
      </c>
      <c r="P27" s="3">
        <v>13327.47</v>
      </c>
    </row>
    <row r="28" spans="1:16" x14ac:dyDescent="0.25">
      <c r="A28">
        <v>1535</v>
      </c>
      <c r="B28" t="s">
        <v>24</v>
      </c>
      <c r="C28" s="3">
        <v>48793.57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1"/>
        <v>48793.57</v>
      </c>
      <c r="O28" s="3"/>
      <c r="P28" s="3"/>
    </row>
    <row r="29" spans="1:16" x14ac:dyDescent="0.25">
      <c r="A29">
        <v>1610</v>
      </c>
      <c r="B29" t="s">
        <v>25</v>
      </c>
      <c r="C29" s="3">
        <v>3298713.01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1"/>
        <v>3298713.01</v>
      </c>
      <c r="O29" s="3">
        <v>2101124.7000000002</v>
      </c>
      <c r="P29" s="3">
        <v>1432444.68</v>
      </c>
    </row>
    <row r="30" spans="1:16" x14ac:dyDescent="0.25">
      <c r="A30">
        <v>1611</v>
      </c>
      <c r="B30" t="s">
        <v>26</v>
      </c>
      <c r="C30" s="3">
        <v>1005154.02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1"/>
        <v>1005154.02</v>
      </c>
      <c r="O30" s="3"/>
      <c r="P30" s="3"/>
    </row>
    <row r="31" spans="1:16" x14ac:dyDescent="0.25">
      <c r="A31">
        <v>1612</v>
      </c>
      <c r="B31" t="s">
        <v>27</v>
      </c>
      <c r="C31" s="3">
        <v>408591.34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1"/>
        <v>408591.34</v>
      </c>
      <c r="O31" s="3"/>
      <c r="P31" s="3"/>
    </row>
    <row r="32" spans="1:16" x14ac:dyDescent="0.25">
      <c r="A32">
        <v>1615</v>
      </c>
      <c r="B32" t="s">
        <v>28</v>
      </c>
      <c r="C32" s="3">
        <v>111888.67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 t="shared" si="1"/>
        <v>111888.67</v>
      </c>
      <c r="O32" s="3">
        <v>94678.01</v>
      </c>
      <c r="P32" s="3">
        <v>15194.11</v>
      </c>
    </row>
    <row r="33" spans="1:16" x14ac:dyDescent="0.25">
      <c r="A33">
        <v>1620</v>
      </c>
      <c r="B33" t="s">
        <v>29</v>
      </c>
      <c r="C33" s="3">
        <v>179104.08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1"/>
        <v>179104.08</v>
      </c>
      <c r="O33" s="3">
        <v>175304.36</v>
      </c>
      <c r="P33" s="3">
        <v>168783.31</v>
      </c>
    </row>
    <row r="34" spans="1:16" x14ac:dyDescent="0.25">
      <c r="A34">
        <v>1625</v>
      </c>
      <c r="B34" t="s">
        <v>30</v>
      </c>
      <c r="C34" s="3">
        <v>775687.51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1"/>
        <v>775687.51</v>
      </c>
      <c r="O34" s="3">
        <v>751636.31</v>
      </c>
      <c r="P34" s="3">
        <v>629943.56999999995</v>
      </c>
    </row>
    <row r="35" spans="1:16" x14ac:dyDescent="0.25">
      <c r="A35">
        <v>1630</v>
      </c>
      <c r="B35" t="s">
        <v>31</v>
      </c>
      <c r="C35" s="3">
        <v>251901.5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1"/>
        <v>251901.5</v>
      </c>
      <c r="O35" s="3">
        <v>208601.69</v>
      </c>
      <c r="P35" s="3">
        <v>189974.68</v>
      </c>
    </row>
    <row r="36" spans="1:16" x14ac:dyDescent="0.25">
      <c r="A36">
        <v>1635</v>
      </c>
      <c r="B36" t="s">
        <v>32</v>
      </c>
      <c r="C36" s="3">
        <v>1745140.58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f t="shared" si="1"/>
        <v>1745140.58</v>
      </c>
      <c r="O36" s="3">
        <v>1715390.58</v>
      </c>
      <c r="P36" s="3">
        <v>1672789.9</v>
      </c>
    </row>
    <row r="37" spans="1:16" x14ac:dyDescent="0.25">
      <c r="A37">
        <v>1680</v>
      </c>
      <c r="B37" t="s">
        <v>33</v>
      </c>
      <c r="C37" s="3">
        <v>650165.16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1"/>
        <v>650165.16</v>
      </c>
      <c r="O37" s="3">
        <v>650165.15999999992</v>
      </c>
      <c r="P37" s="3">
        <v>0</v>
      </c>
    </row>
    <row r="38" spans="1:16" x14ac:dyDescent="0.25">
      <c r="A38">
        <v>1690</v>
      </c>
      <c r="B38" t="s">
        <v>34</v>
      </c>
      <c r="C38" s="3">
        <v>227309.86</v>
      </c>
      <c r="D38" s="3"/>
      <c r="E38" s="3"/>
      <c r="F38" s="3">
        <f>'[1]Adjustment summary'!$D$6</f>
        <v>32615.73</v>
      </c>
      <c r="G38" s="3"/>
      <c r="H38" s="3"/>
      <c r="I38" s="3"/>
      <c r="J38" s="3"/>
      <c r="K38" s="3"/>
      <c r="L38" s="3"/>
      <c r="M38" s="3"/>
      <c r="N38" s="3">
        <f t="shared" si="1"/>
        <v>259925.59</v>
      </c>
      <c r="O38" s="3">
        <v>43192.91</v>
      </c>
      <c r="P38" s="3">
        <v>0</v>
      </c>
    </row>
    <row r="39" spans="1:16" x14ac:dyDescent="0.25">
      <c r="A39">
        <v>1691</v>
      </c>
      <c r="B39" t="s">
        <v>285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v>21842.53</v>
      </c>
    </row>
    <row r="40" spans="1:16" x14ac:dyDescent="0.25">
      <c r="A40">
        <v>1692</v>
      </c>
      <c r="B40" t="s">
        <v>35</v>
      </c>
      <c r="C40" s="3"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>
        <f t="shared" ref="N40:N71" si="2">SUM(C40:M40)</f>
        <v>0</v>
      </c>
      <c r="O40" s="3">
        <v>3799.72</v>
      </c>
      <c r="P40" s="3">
        <v>0</v>
      </c>
    </row>
    <row r="41" spans="1:16" x14ac:dyDescent="0.25">
      <c r="A41">
        <v>1710</v>
      </c>
      <c r="B41" t="s">
        <v>36</v>
      </c>
      <c r="C41" s="3">
        <v>-1752586.39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>
        <f t="shared" si="2"/>
        <v>-1752586.39</v>
      </c>
      <c r="O41" s="3">
        <v>-1381670.93</v>
      </c>
      <c r="P41" s="3">
        <v>-1135130.43</v>
      </c>
    </row>
    <row r="42" spans="1:16" x14ac:dyDescent="0.25">
      <c r="A42">
        <v>1711</v>
      </c>
      <c r="B42" t="s">
        <v>37</v>
      </c>
      <c r="C42" s="3">
        <v>-14811.12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>
        <f t="shared" si="2"/>
        <v>-14811.12</v>
      </c>
      <c r="O42" s="3"/>
      <c r="P42" s="3"/>
    </row>
    <row r="43" spans="1:16" x14ac:dyDescent="0.25">
      <c r="A43">
        <v>1712</v>
      </c>
      <c r="B43" t="s">
        <v>38</v>
      </c>
      <c r="C43" s="3">
        <v>-13356.07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f t="shared" si="2"/>
        <v>-13356.07</v>
      </c>
      <c r="O43" s="3"/>
      <c r="P43" s="3"/>
    </row>
    <row r="44" spans="1:16" x14ac:dyDescent="0.25">
      <c r="A44">
        <v>1715</v>
      </c>
      <c r="B44" t="s">
        <v>39</v>
      </c>
      <c r="C44" s="3">
        <v>-48264.27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>
        <f t="shared" si="2"/>
        <v>-48264.27</v>
      </c>
      <c r="O44" s="3">
        <v>-23751.8</v>
      </c>
      <c r="P44" s="3">
        <v>-11738.98</v>
      </c>
    </row>
    <row r="45" spans="1:16" x14ac:dyDescent="0.25">
      <c r="A45">
        <v>1720</v>
      </c>
      <c r="B45" t="s">
        <v>40</v>
      </c>
      <c r="C45" s="3">
        <v>-129713.92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f t="shared" si="2"/>
        <v>-129713.92</v>
      </c>
      <c r="O45" s="3">
        <v>-85017</v>
      </c>
      <c r="P45" s="3">
        <v>-41870.14</v>
      </c>
    </row>
    <row r="46" spans="1:16" x14ac:dyDescent="0.25">
      <c r="A46">
        <v>1725</v>
      </c>
      <c r="B46" t="s">
        <v>41</v>
      </c>
      <c r="C46" s="3">
        <v>-683132.42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>
        <f t="shared" si="2"/>
        <v>-683132.42</v>
      </c>
      <c r="O46" s="3">
        <v>-632019.48</v>
      </c>
      <c r="P46" s="3">
        <v>-603070.41</v>
      </c>
    </row>
    <row r="47" spans="1:16" x14ac:dyDescent="0.25">
      <c r="A47">
        <v>1730</v>
      </c>
      <c r="B47" t="s">
        <v>42</v>
      </c>
      <c r="C47" s="3">
        <v>-206295.07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>
        <f t="shared" si="2"/>
        <v>-206295.07</v>
      </c>
      <c r="O47" s="3">
        <v>-191430.35</v>
      </c>
      <c r="P47" s="3">
        <v>-185152.04</v>
      </c>
    </row>
    <row r="48" spans="1:16" x14ac:dyDescent="0.25">
      <c r="A48">
        <v>1735</v>
      </c>
      <c r="B48" t="s">
        <v>43</v>
      </c>
      <c r="C48" s="3">
        <v>-713186.12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>
        <f t="shared" si="2"/>
        <v>-713186.12</v>
      </c>
      <c r="O48" s="3">
        <v>-547930.47</v>
      </c>
      <c r="P48" s="3">
        <v>-388250.99</v>
      </c>
    </row>
    <row r="49" spans="1:16" x14ac:dyDescent="0.25">
      <c r="A49">
        <v>1780</v>
      </c>
      <c r="B49" t="s">
        <v>44</v>
      </c>
      <c r="C49" s="3">
        <v>-577081.15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f t="shared" si="2"/>
        <v>-577081.15</v>
      </c>
      <c r="O49" s="3">
        <v>-251998.55</v>
      </c>
      <c r="P49" s="3">
        <v>0</v>
      </c>
    </row>
    <row r="50" spans="1:16" x14ac:dyDescent="0.25">
      <c r="A50">
        <v>1807</v>
      </c>
      <c r="B50" t="s">
        <v>45</v>
      </c>
      <c r="C50" s="3"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f t="shared" si="2"/>
        <v>0</v>
      </c>
      <c r="O50" s="3">
        <v>0</v>
      </c>
      <c r="P50" s="3">
        <v>0</v>
      </c>
    </row>
    <row r="51" spans="1:16" x14ac:dyDescent="0.25">
      <c r="A51">
        <v>1815</v>
      </c>
      <c r="B51" t="s">
        <v>46</v>
      </c>
      <c r="C51" s="3">
        <v>16737909.17</v>
      </c>
      <c r="D51" s="3"/>
      <c r="E51" s="3"/>
      <c r="F51" s="3"/>
      <c r="G51" s="3"/>
      <c r="H51" s="3"/>
      <c r="I51" s="3"/>
      <c r="J51" s="3"/>
      <c r="K51" s="3"/>
      <c r="L51" s="3">
        <f>-C51</f>
        <v>-16737909.17</v>
      </c>
      <c r="M51" s="3"/>
      <c r="N51" s="3">
        <f t="shared" si="2"/>
        <v>0</v>
      </c>
      <c r="O51" s="3"/>
      <c r="P51" s="3"/>
    </row>
    <row r="52" spans="1:16" x14ac:dyDescent="0.25">
      <c r="A52">
        <v>1820</v>
      </c>
      <c r="B52" t="s">
        <v>47</v>
      </c>
      <c r="C52" s="3">
        <v>66946.28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f t="shared" si="2"/>
        <v>66946.28</v>
      </c>
      <c r="O52" s="3"/>
      <c r="P52" s="3"/>
    </row>
    <row r="53" spans="1:16" x14ac:dyDescent="0.25">
      <c r="A53">
        <v>2010</v>
      </c>
      <c r="B53" t="s">
        <v>48</v>
      </c>
      <c r="C53" s="3">
        <v>-1300157.67</v>
      </c>
      <c r="D53" s="3"/>
      <c r="E53" s="3"/>
      <c r="F53" s="3"/>
      <c r="G53" s="3">
        <f>-G17</f>
        <v>62439.35</v>
      </c>
      <c r="H53" s="3"/>
      <c r="I53" s="3"/>
      <c r="J53" s="3"/>
      <c r="K53" s="3"/>
      <c r="L53" s="3"/>
      <c r="M53" s="3"/>
      <c r="N53" s="3">
        <f t="shared" si="2"/>
        <v>-1237718.3199999998</v>
      </c>
      <c r="O53" s="3">
        <v>-439499.57999999996</v>
      </c>
      <c r="P53" s="3">
        <v>-559628.81000000006</v>
      </c>
    </row>
    <row r="54" spans="1:16" x14ac:dyDescent="0.25">
      <c r="A54">
        <v>2020</v>
      </c>
      <c r="B54" t="s">
        <v>49</v>
      </c>
      <c r="C54" s="3">
        <v>-16636.900000000001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f t="shared" si="2"/>
        <v>-16636.900000000001</v>
      </c>
      <c r="O54" s="3">
        <v>-799.38</v>
      </c>
      <c r="P54" s="3">
        <v>-4337.79</v>
      </c>
    </row>
    <row r="55" spans="1:16" x14ac:dyDescent="0.25">
      <c r="A55">
        <v>2030</v>
      </c>
      <c r="B55" t="s">
        <v>50</v>
      </c>
      <c r="C55" s="3">
        <v>-170066.82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f t="shared" si="2"/>
        <v>-170066.82</v>
      </c>
      <c r="O55" s="3">
        <v>-13946.99</v>
      </c>
      <c r="P55" s="3">
        <v>-65581.88</v>
      </c>
    </row>
    <row r="56" spans="1:16" x14ac:dyDescent="0.25">
      <c r="A56">
        <v>2035</v>
      </c>
      <c r="B56" t="s">
        <v>51</v>
      </c>
      <c r="C56" s="110">
        <f>-572205.74-(284256.17+209859.12+167203.33)</f>
        <v>-1233524.3599999999</v>
      </c>
      <c r="D56" s="110"/>
      <c r="E56" s="110"/>
      <c r="F56" s="110">
        <f>-'[1]Adjustment summary'!$E$14</f>
        <v>-143124.70000000001</v>
      </c>
      <c r="G56" s="110"/>
      <c r="H56" s="110"/>
      <c r="I56" s="110"/>
      <c r="J56" s="110"/>
      <c r="K56" s="110"/>
      <c r="L56" s="110"/>
      <c r="M56" s="3"/>
      <c r="N56" s="3">
        <f t="shared" si="2"/>
        <v>-1376649.0599999998</v>
      </c>
      <c r="O56" s="3">
        <v>-237551.26</v>
      </c>
      <c r="P56" s="3">
        <v>-214042.31</v>
      </c>
    </row>
    <row r="57" spans="1:16" x14ac:dyDescent="0.25">
      <c r="A57">
        <v>2045</v>
      </c>
      <c r="B57" t="s">
        <v>52</v>
      </c>
      <c r="C57" s="3">
        <v>-363690.72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f t="shared" si="2"/>
        <v>-363690.72</v>
      </c>
      <c r="O57" s="3">
        <v>-198526.28</v>
      </c>
      <c r="P57" s="3">
        <v>-192422.09</v>
      </c>
    </row>
    <row r="58" spans="1:16" x14ac:dyDescent="0.25">
      <c r="A58">
        <v>2055</v>
      </c>
      <c r="B58" t="s">
        <v>53</v>
      </c>
      <c r="C58" s="3">
        <v>-475609.09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f t="shared" si="2"/>
        <v>-475609.09</v>
      </c>
      <c r="O58" s="3">
        <v>-268894.09000000003</v>
      </c>
      <c r="P58" s="3">
        <v>-285698.26</v>
      </c>
    </row>
    <row r="59" spans="1:16" x14ac:dyDescent="0.25">
      <c r="A59">
        <v>2065</v>
      </c>
      <c r="B59" t="s">
        <v>54</v>
      </c>
      <c r="C59" s="3">
        <v>-216409.04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f t="shared" si="2"/>
        <v>-216409.04</v>
      </c>
      <c r="O59" s="3">
        <v>-447446.24</v>
      </c>
      <c r="P59" s="3">
        <v>-126797.94</v>
      </c>
    </row>
    <row r="60" spans="1:16" x14ac:dyDescent="0.25">
      <c r="A60">
        <v>2075</v>
      </c>
      <c r="B60" t="s">
        <v>55</v>
      </c>
      <c r="C60" s="3">
        <v>-35952.36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f t="shared" si="2"/>
        <v>-35952.36</v>
      </c>
      <c r="O60" s="3">
        <v>-40583.32</v>
      </c>
      <c r="P60" s="3">
        <v>-12810.45</v>
      </c>
    </row>
    <row r="61" spans="1:16" x14ac:dyDescent="0.25">
      <c r="A61">
        <v>2077</v>
      </c>
      <c r="B61" t="s">
        <v>56</v>
      </c>
      <c r="C61" s="3">
        <v>0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f t="shared" si="2"/>
        <v>0</v>
      </c>
      <c r="O61" s="3">
        <v>-219.68</v>
      </c>
      <c r="P61" s="3">
        <v>-109.84</v>
      </c>
    </row>
    <row r="62" spans="1:16" x14ac:dyDescent="0.25">
      <c r="A62">
        <v>2085</v>
      </c>
      <c r="B62" t="s">
        <v>57</v>
      </c>
      <c r="C62" s="3">
        <v>-24604.22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>
        <f t="shared" si="2"/>
        <v>-24604.22</v>
      </c>
      <c r="O62" s="3">
        <v>-24652.28</v>
      </c>
      <c r="P62" s="3">
        <v>-17280.939999999999</v>
      </c>
    </row>
    <row r="63" spans="1:16" x14ac:dyDescent="0.25">
      <c r="A63">
        <v>2120</v>
      </c>
      <c r="B63" t="s">
        <v>58</v>
      </c>
      <c r="C63" s="3">
        <v>-23129.18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>
        <f t="shared" si="2"/>
        <v>-23129.18</v>
      </c>
      <c r="O63" s="3">
        <v>-6280.15</v>
      </c>
      <c r="P63" s="3">
        <v>-17872.13</v>
      </c>
    </row>
    <row r="64" spans="1:16" x14ac:dyDescent="0.25">
      <c r="A64">
        <v>2121</v>
      </c>
      <c r="B64" t="s">
        <v>59</v>
      </c>
      <c r="C64" s="3">
        <v>-10061.120000000001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>
        <f t="shared" si="2"/>
        <v>-10061.120000000001</v>
      </c>
      <c r="O64" s="3">
        <v>-6801.48</v>
      </c>
      <c r="P64" s="3">
        <v>-1059.8</v>
      </c>
    </row>
    <row r="65" spans="1:16" x14ac:dyDescent="0.25">
      <c r="A65">
        <v>2140</v>
      </c>
      <c r="B65" t="s">
        <v>60</v>
      </c>
      <c r="C65" s="3">
        <v>0.3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>
        <f t="shared" si="2"/>
        <v>0.3</v>
      </c>
      <c r="O65" s="3">
        <v>0.3</v>
      </c>
      <c r="P65" s="3">
        <v>0.3</v>
      </c>
    </row>
    <row r="66" spans="1:16" x14ac:dyDescent="0.25">
      <c r="A66">
        <v>2145</v>
      </c>
      <c r="B66" t="s">
        <v>61</v>
      </c>
      <c r="C66" s="3">
        <v>-22696211.629999999</v>
      </c>
      <c r="D66" s="3"/>
      <c r="E66" s="3"/>
      <c r="F66" s="3"/>
      <c r="G66" s="3"/>
      <c r="H66" s="3"/>
      <c r="I66" s="3"/>
      <c r="J66" s="3"/>
      <c r="K66" s="3"/>
      <c r="L66" s="3">
        <f>-L51</f>
        <v>16737909.17</v>
      </c>
      <c r="M66" s="3"/>
      <c r="N66" s="3">
        <f t="shared" si="2"/>
        <v>-5958302.459999999</v>
      </c>
      <c r="O66" s="3">
        <v>-1846855.85</v>
      </c>
      <c r="P66" s="3">
        <v>-807326.37</v>
      </c>
    </row>
    <row r="67" spans="1:16" x14ac:dyDescent="0.25">
      <c r="A67">
        <v>2147</v>
      </c>
      <c r="B67" t="s">
        <v>62</v>
      </c>
      <c r="C67" s="106">
        <v>-22941.06</v>
      </c>
      <c r="D67" s="106"/>
      <c r="E67" s="106"/>
      <c r="F67" s="106"/>
      <c r="G67" s="106"/>
      <c r="H67" s="106"/>
      <c r="I67" s="106"/>
      <c r="J67" s="106"/>
      <c r="K67" s="106"/>
      <c r="L67" s="106"/>
      <c r="M67" s="3"/>
      <c r="N67" s="3">
        <f t="shared" si="2"/>
        <v>-22941.06</v>
      </c>
      <c r="O67" s="3">
        <v>-22941.06</v>
      </c>
      <c r="P67" s="3">
        <v>-12228.42</v>
      </c>
    </row>
    <row r="68" spans="1:16" x14ac:dyDescent="0.25">
      <c r="A68">
        <v>2150</v>
      </c>
      <c r="B68" t="s">
        <v>63</v>
      </c>
      <c r="C68" s="106">
        <v>-75738064.030000001</v>
      </c>
      <c r="D68" s="188">
        <v>-225694</v>
      </c>
      <c r="E68" s="188">
        <v>-268095</v>
      </c>
      <c r="F68" s="106"/>
      <c r="G68" s="106"/>
      <c r="H68" s="106">
        <v>-263663.87</v>
      </c>
      <c r="I68" s="106">
        <v>-270833.33</v>
      </c>
      <c r="J68" s="106">
        <v>-270833.33</v>
      </c>
      <c r="K68" s="106">
        <v>-270833.33</v>
      </c>
      <c r="L68" s="106"/>
      <c r="M68" s="3"/>
      <c r="N68" s="3">
        <f t="shared" si="2"/>
        <v>-77308016.890000001</v>
      </c>
      <c r="O68" s="3">
        <f>-3571397.35+D68+E68</f>
        <v>-4065186.35</v>
      </c>
      <c r="P68" s="3">
        <v>-3809166.67</v>
      </c>
    </row>
    <row r="69" spans="1:16" x14ac:dyDescent="0.25">
      <c r="A69">
        <v>2210</v>
      </c>
      <c r="B69" t="s">
        <v>64</v>
      </c>
      <c r="C69" s="3">
        <v>-0.01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>
        <f t="shared" si="2"/>
        <v>-0.01</v>
      </c>
      <c r="O69" s="3">
        <v>-0.01</v>
      </c>
      <c r="P69" s="3">
        <v>-16713.75</v>
      </c>
    </row>
    <row r="70" spans="1:16" x14ac:dyDescent="0.25">
      <c r="A70">
        <v>2310</v>
      </c>
      <c r="B70" t="s">
        <v>65</v>
      </c>
      <c r="C70" s="3">
        <v>-30889.11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>
        <f t="shared" si="2"/>
        <v>-30889.11</v>
      </c>
      <c r="O70" s="3">
        <v>-29508.09</v>
      </c>
      <c r="P70" s="3">
        <v>0.03</v>
      </c>
    </row>
    <row r="71" spans="1:16" x14ac:dyDescent="0.25">
      <c r="A71">
        <v>2410</v>
      </c>
      <c r="B71" t="s">
        <v>66</v>
      </c>
      <c r="C71" s="3">
        <v>-766951.63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>
        <f t="shared" si="2"/>
        <v>-766951.63</v>
      </c>
      <c r="O71" s="3">
        <v>-759199.63</v>
      </c>
      <c r="P71" s="3">
        <v>-722591.7</v>
      </c>
    </row>
    <row r="72" spans="1:16" x14ac:dyDescent="0.25">
      <c r="A72">
        <v>2420</v>
      </c>
      <c r="B72" t="s">
        <v>286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>
        <v>-8044109.5599999996</v>
      </c>
    </row>
    <row r="73" spans="1:16" x14ac:dyDescent="0.25">
      <c r="A73">
        <v>2510</v>
      </c>
      <c r="B73" t="s">
        <v>67</v>
      </c>
      <c r="C73" s="3">
        <v>-13332.33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>
        <f t="shared" ref="N73:N90" si="3">SUM(C73:M73)</f>
        <v>-13332.33</v>
      </c>
      <c r="O73" s="3">
        <v>-41705.839999999997</v>
      </c>
      <c r="P73" s="3">
        <v>-0.02</v>
      </c>
    </row>
    <row r="74" spans="1:16" x14ac:dyDescent="0.25">
      <c r="A74">
        <v>3010</v>
      </c>
      <c r="B74" t="s">
        <v>68</v>
      </c>
      <c r="C74" s="106">
        <v>-2618.36</v>
      </c>
      <c r="D74" s="106"/>
      <c r="E74" s="106"/>
      <c r="F74" s="106"/>
      <c r="G74" s="106"/>
      <c r="H74" s="106"/>
      <c r="I74" s="106"/>
      <c r="J74" s="106"/>
      <c r="K74" s="106"/>
      <c r="L74" s="106"/>
      <c r="M74" s="3"/>
      <c r="N74" s="3">
        <f t="shared" si="3"/>
        <v>-2618.36</v>
      </c>
      <c r="O74" s="3">
        <v>-2343.9499999999998</v>
      </c>
      <c r="P74" s="3">
        <v>-2158.88</v>
      </c>
    </row>
    <row r="75" spans="1:16" x14ac:dyDescent="0.25">
      <c r="A75">
        <v>3015</v>
      </c>
      <c r="B75" t="s">
        <v>69</v>
      </c>
      <c r="C75" s="106">
        <v>-4676034.8</v>
      </c>
      <c r="D75" s="106"/>
      <c r="E75" s="106"/>
      <c r="F75" s="106"/>
      <c r="G75" s="106"/>
      <c r="H75" s="106"/>
      <c r="I75" s="106"/>
      <c r="J75" s="106"/>
      <c r="K75" s="106"/>
      <c r="L75" s="106"/>
      <c r="M75" s="3"/>
      <c r="N75" s="3">
        <f t="shared" si="3"/>
        <v>-4676034.8</v>
      </c>
      <c r="O75" s="3">
        <v>-3630243.96</v>
      </c>
      <c r="P75" s="3">
        <v>-2435973.02</v>
      </c>
    </row>
    <row r="76" spans="1:16" x14ac:dyDescent="0.25">
      <c r="A76">
        <v>3020</v>
      </c>
      <c r="B76" t="s">
        <v>70</v>
      </c>
      <c r="C76" s="106">
        <v>-926.4</v>
      </c>
      <c r="D76" s="106"/>
      <c r="E76" s="106"/>
      <c r="F76" s="106"/>
      <c r="G76" s="106"/>
      <c r="H76" s="106"/>
      <c r="I76" s="106"/>
      <c r="J76" s="106"/>
      <c r="K76" s="106"/>
      <c r="L76" s="106"/>
      <c r="M76" s="3"/>
      <c r="N76" s="3">
        <f t="shared" si="3"/>
        <v>-926.4</v>
      </c>
      <c r="O76" s="3">
        <v>-926.4</v>
      </c>
      <c r="P76" s="3">
        <v>-926.4</v>
      </c>
    </row>
    <row r="77" spans="1:16" x14ac:dyDescent="0.25">
      <c r="A77">
        <v>3025</v>
      </c>
      <c r="B77" t="s">
        <v>71</v>
      </c>
      <c r="C77" s="106">
        <v>-6391349.5300000003</v>
      </c>
      <c r="D77" s="106"/>
      <c r="E77" s="106"/>
      <c r="F77" s="106"/>
      <c r="G77" s="106"/>
      <c r="H77" s="106"/>
      <c r="I77" s="106"/>
      <c r="J77" s="106"/>
      <c r="K77" s="106"/>
      <c r="L77" s="106"/>
      <c r="M77" s="3"/>
      <c r="N77" s="3">
        <f t="shared" si="3"/>
        <v>-6391349.5300000003</v>
      </c>
      <c r="O77" s="3">
        <v>-6391349.5300000003</v>
      </c>
      <c r="P77" s="3">
        <v>-6391349.5300000003</v>
      </c>
    </row>
    <row r="78" spans="1:16" x14ac:dyDescent="0.25">
      <c r="A78">
        <v>3030</v>
      </c>
      <c r="B78" t="s">
        <v>72</v>
      </c>
      <c r="C78" s="106">
        <v>-1083.26</v>
      </c>
      <c r="D78" s="106"/>
      <c r="E78" s="106"/>
      <c r="F78" s="106"/>
      <c r="G78" s="106"/>
      <c r="H78" s="106"/>
      <c r="I78" s="106"/>
      <c r="J78" s="106"/>
      <c r="K78" s="106"/>
      <c r="L78" s="106"/>
      <c r="M78" s="3"/>
      <c r="N78" s="3">
        <f t="shared" si="3"/>
        <v>-1083.26</v>
      </c>
      <c r="O78" s="3">
        <v>-1083.26</v>
      </c>
      <c r="P78" s="3">
        <v>-1083.26</v>
      </c>
    </row>
    <row r="79" spans="1:16" x14ac:dyDescent="0.25">
      <c r="A79">
        <v>3032</v>
      </c>
      <c r="B79" t="s">
        <v>73</v>
      </c>
      <c r="C79" s="106">
        <v>153728.4</v>
      </c>
      <c r="D79" s="106"/>
      <c r="E79" s="106"/>
      <c r="F79" s="106"/>
      <c r="G79" s="106"/>
      <c r="H79" s="106"/>
      <c r="I79" s="106"/>
      <c r="J79" s="106"/>
      <c r="K79" s="106"/>
      <c r="L79" s="106"/>
      <c r="M79" s="3"/>
      <c r="N79" s="3">
        <f t="shared" si="3"/>
        <v>153728.4</v>
      </c>
      <c r="O79" s="3">
        <v>153728.4</v>
      </c>
      <c r="P79" s="3">
        <v>153728.4</v>
      </c>
    </row>
    <row r="80" spans="1:16" x14ac:dyDescent="0.25">
      <c r="A80">
        <v>3035</v>
      </c>
      <c r="B80" t="s">
        <v>74</v>
      </c>
      <c r="C80" s="106">
        <v>-9998916.6899999995</v>
      </c>
      <c r="D80" s="106"/>
      <c r="E80" s="106"/>
      <c r="F80" s="106"/>
      <c r="G80" s="106"/>
      <c r="H80" s="106"/>
      <c r="I80" s="106"/>
      <c r="J80" s="106"/>
      <c r="K80" s="106"/>
      <c r="L80" s="106"/>
      <c r="M80" s="3"/>
      <c r="N80" s="3">
        <f t="shared" si="3"/>
        <v>-9998916.6899999995</v>
      </c>
      <c r="O80" s="3">
        <v>-9998916.6899999995</v>
      </c>
      <c r="P80" s="3">
        <v>-9998916.6899999995</v>
      </c>
    </row>
    <row r="81" spans="1:16" x14ac:dyDescent="0.25">
      <c r="A81">
        <v>3040</v>
      </c>
      <c r="B81" t="s">
        <v>75</v>
      </c>
      <c r="C81" s="106">
        <v>-1176.3399999999999</v>
      </c>
      <c r="D81" s="106"/>
      <c r="E81" s="106"/>
      <c r="F81" s="106"/>
      <c r="G81" s="106"/>
      <c r="H81" s="106"/>
      <c r="I81" s="106"/>
      <c r="J81" s="106"/>
      <c r="K81" s="106"/>
      <c r="L81" s="106"/>
      <c r="M81" s="3"/>
      <c r="N81" s="3">
        <f t="shared" si="3"/>
        <v>-1176.3399999999999</v>
      </c>
      <c r="O81" s="3">
        <v>-1176.3399999999999</v>
      </c>
      <c r="P81" s="3">
        <v>-1176.3399999999999</v>
      </c>
    </row>
    <row r="82" spans="1:16" x14ac:dyDescent="0.25">
      <c r="A82">
        <v>3042</v>
      </c>
      <c r="B82" t="s">
        <v>76</v>
      </c>
      <c r="C82" s="106">
        <v>152658.68</v>
      </c>
      <c r="D82" s="106"/>
      <c r="E82" s="106"/>
      <c r="F82" s="106"/>
      <c r="G82" s="106"/>
      <c r="H82" s="106"/>
      <c r="I82" s="106"/>
      <c r="J82" s="106"/>
      <c r="K82" s="106"/>
      <c r="L82" s="106"/>
      <c r="M82" s="3"/>
      <c r="N82" s="3">
        <f t="shared" si="3"/>
        <v>152658.68</v>
      </c>
      <c r="O82" s="3">
        <v>152658.68</v>
      </c>
      <c r="P82" s="3">
        <v>152658.68</v>
      </c>
    </row>
    <row r="83" spans="1:16" x14ac:dyDescent="0.25">
      <c r="A83">
        <v>3045</v>
      </c>
      <c r="B83" t="s">
        <v>77</v>
      </c>
      <c r="C83" s="106">
        <v>-33159827.300000001</v>
      </c>
      <c r="D83" s="106"/>
      <c r="E83" s="106"/>
      <c r="F83" s="106"/>
      <c r="G83" s="106"/>
      <c r="H83" s="106"/>
      <c r="I83" s="106"/>
      <c r="J83" s="106"/>
      <c r="K83" s="106"/>
      <c r="L83" s="106"/>
      <c r="M83" s="3"/>
      <c r="N83" s="3">
        <f t="shared" si="3"/>
        <v>-33159827.300000001</v>
      </c>
      <c r="O83" s="3">
        <v>-33159827.300000001</v>
      </c>
      <c r="P83" s="3">
        <v>-33159827.300000001</v>
      </c>
    </row>
    <row r="84" spans="1:16" x14ac:dyDescent="0.25">
      <c r="A84">
        <v>3046</v>
      </c>
      <c r="B84" t="s">
        <v>78</v>
      </c>
      <c r="C84" s="106">
        <v>-370.17</v>
      </c>
      <c r="D84" s="106"/>
      <c r="E84" s="106"/>
      <c r="F84" s="106"/>
      <c r="G84" s="106"/>
      <c r="H84" s="106"/>
      <c r="I84" s="106"/>
      <c r="J84" s="106"/>
      <c r="K84" s="106"/>
      <c r="L84" s="106"/>
      <c r="M84" s="3"/>
      <c r="N84" s="3">
        <f t="shared" si="3"/>
        <v>-370.17</v>
      </c>
      <c r="O84" s="3">
        <v>-370.17</v>
      </c>
      <c r="P84" s="3">
        <v>0</v>
      </c>
    </row>
    <row r="85" spans="1:16" x14ac:dyDescent="0.25">
      <c r="A85">
        <v>3048</v>
      </c>
      <c r="B85" t="s">
        <v>79</v>
      </c>
      <c r="C85" s="106">
        <v>83723</v>
      </c>
      <c r="D85" s="106"/>
      <c r="E85" s="106"/>
      <c r="F85" s="106"/>
      <c r="G85" s="106"/>
      <c r="H85" s="106"/>
      <c r="I85" s="106"/>
      <c r="J85" s="106"/>
      <c r="K85" s="106"/>
      <c r="L85" s="106"/>
      <c r="M85" s="3"/>
      <c r="N85" s="3">
        <f t="shared" si="3"/>
        <v>83723</v>
      </c>
      <c r="O85" s="3">
        <v>83723</v>
      </c>
      <c r="P85" s="3">
        <v>0</v>
      </c>
    </row>
    <row r="86" spans="1:16" x14ac:dyDescent="0.25">
      <c r="A86">
        <v>3049</v>
      </c>
      <c r="B86" t="s">
        <v>80</v>
      </c>
      <c r="C86" s="106">
        <v>-55524634.829999998</v>
      </c>
      <c r="D86" s="106"/>
      <c r="E86" s="106"/>
      <c r="F86" s="106"/>
      <c r="G86" s="106"/>
      <c r="H86" s="106"/>
      <c r="I86" s="106"/>
      <c r="J86" s="106"/>
      <c r="K86" s="106"/>
      <c r="L86" s="106"/>
      <c r="M86" s="3"/>
      <c r="N86" s="3">
        <f t="shared" si="3"/>
        <v>-55524634.829999998</v>
      </c>
      <c r="O86" s="3">
        <v>-55524634.829999998</v>
      </c>
      <c r="P86" s="3">
        <v>0</v>
      </c>
    </row>
    <row r="87" spans="1:16" x14ac:dyDescent="0.25">
      <c r="A87">
        <v>3060</v>
      </c>
      <c r="B87" t="s">
        <v>81</v>
      </c>
      <c r="C87" s="3">
        <v>-5040.5200000000004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>
        <f t="shared" si="3"/>
        <v>-5040.5200000000004</v>
      </c>
      <c r="O87" s="3">
        <v>-9536.8799999999992</v>
      </c>
      <c r="P87" s="3">
        <v>-207.23</v>
      </c>
    </row>
    <row r="88" spans="1:16" x14ac:dyDescent="0.25">
      <c r="A88">
        <v>3090</v>
      </c>
      <c r="B88" t="s">
        <v>82</v>
      </c>
      <c r="C88" s="3">
        <f>48867422.18+27189695</f>
        <v>76057117.180000007</v>
      </c>
      <c r="D88" s="3">
        <f>-D68</f>
        <v>225694</v>
      </c>
      <c r="E88" s="3">
        <f>-E68</f>
        <v>268095</v>
      </c>
      <c r="F88" s="3"/>
      <c r="G88" s="3"/>
      <c r="H88" s="3"/>
      <c r="I88" s="3"/>
      <c r="J88" s="3"/>
      <c r="K88" s="3"/>
      <c r="L88" s="3"/>
      <c r="M88" s="3"/>
      <c r="N88" s="3">
        <f t="shared" si="3"/>
        <v>76550906.180000007</v>
      </c>
      <c r="O88" s="3">
        <v>60334620.670000002</v>
      </c>
      <c r="P88" s="3">
        <v>48867422.18</v>
      </c>
    </row>
    <row r="89" spans="1:16" x14ac:dyDescent="0.25">
      <c r="A89">
        <v>4010</v>
      </c>
      <c r="B89" t="s">
        <v>83</v>
      </c>
      <c r="C89" s="3">
        <v>-1583333.32</v>
      </c>
      <c r="D89" s="3"/>
      <c r="E89" s="3"/>
      <c r="F89" s="3"/>
      <c r="G89" s="3"/>
      <c r="H89" s="3">
        <v>263663.87</v>
      </c>
      <c r="I89" s="3">
        <f>-I68</f>
        <v>270833.33</v>
      </c>
      <c r="J89" s="3">
        <f t="shared" ref="J89:K89" si="4">-J68</f>
        <v>270833.33</v>
      </c>
      <c r="K89" s="3">
        <f t="shared" si="4"/>
        <v>270833.33</v>
      </c>
      <c r="L89" s="3"/>
      <c r="M89" s="3"/>
      <c r="N89" s="3">
        <f t="shared" si="3"/>
        <v>-507169.46</v>
      </c>
      <c r="O89" s="3">
        <f>-1873189.32+D88+E88</f>
        <v>-1379400.32</v>
      </c>
      <c r="P89" s="3">
        <v>-2779270</v>
      </c>
    </row>
    <row r="90" spans="1:16" x14ac:dyDescent="0.25">
      <c r="A90">
        <v>4900</v>
      </c>
      <c r="B90" t="s">
        <v>84</v>
      </c>
      <c r="C90" s="3">
        <v>-11078.11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>
        <f t="shared" si="3"/>
        <v>-11078.11</v>
      </c>
      <c r="O90" s="3">
        <v>-22506.65</v>
      </c>
      <c r="P90" s="3">
        <v>-14012.24</v>
      </c>
    </row>
    <row r="91" spans="1:16" x14ac:dyDescent="0.25">
      <c r="A91">
        <v>4910</v>
      </c>
      <c r="B91" t="s">
        <v>287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>
        <v>601.70000000000005</v>
      </c>
      <c r="P91" s="3">
        <v>-563.28</v>
      </c>
    </row>
    <row r="92" spans="1:16" x14ac:dyDescent="0.25">
      <c r="A92">
        <v>5010</v>
      </c>
      <c r="B92" t="s">
        <v>85</v>
      </c>
      <c r="C92" s="3">
        <v>889.54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>
        <f>SUM(C92:M92)</f>
        <v>889.54</v>
      </c>
      <c r="O92" s="3"/>
      <c r="P92" s="3"/>
    </row>
    <row r="93" spans="1:16" x14ac:dyDescent="0.25">
      <c r="A93">
        <v>5199</v>
      </c>
      <c r="B93" t="s">
        <v>288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>
        <v>92.72</v>
      </c>
      <c r="P93" s="3">
        <v>0</v>
      </c>
    </row>
    <row r="94" spans="1:16" x14ac:dyDescent="0.25">
      <c r="A94">
        <v>5400</v>
      </c>
      <c r="B94" t="s">
        <v>86</v>
      </c>
      <c r="C94" s="3">
        <v>4843.45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>
        <f>SUM(C94:M94)</f>
        <v>4843.45</v>
      </c>
      <c r="O94" s="3">
        <v>2149.87</v>
      </c>
      <c r="P94" s="3">
        <v>0</v>
      </c>
    </row>
    <row r="95" spans="1:16" x14ac:dyDescent="0.25">
      <c r="A95">
        <v>5410</v>
      </c>
      <c r="B95" t="s">
        <v>87</v>
      </c>
      <c r="C95" s="3">
        <v>977.01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>
        <f>SUM(C95:M95)</f>
        <v>977.01</v>
      </c>
      <c r="O95" s="3">
        <v>24899.33</v>
      </c>
      <c r="P95" s="3">
        <v>0</v>
      </c>
    </row>
    <row r="96" spans="1:16" x14ac:dyDescent="0.25">
      <c r="A96">
        <v>5500</v>
      </c>
      <c r="B96" t="s">
        <v>88</v>
      </c>
      <c r="C96" s="3">
        <v>32034.54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>
        <f>SUM(C96:M96)</f>
        <v>32034.54</v>
      </c>
      <c r="O96" s="3">
        <v>-10402.01</v>
      </c>
      <c r="P96" s="3">
        <v>0</v>
      </c>
    </row>
    <row r="97" spans="1:16" x14ac:dyDescent="0.25">
      <c r="A97">
        <v>5610</v>
      </c>
      <c r="B97" t="s">
        <v>289</v>
      </c>
      <c r="C97" s="3"/>
      <c r="D97" s="3"/>
      <c r="E97" s="3"/>
      <c r="F97" s="3"/>
      <c r="G97" s="3"/>
      <c r="H97" s="3"/>
      <c r="I97" s="3"/>
      <c r="J97" s="3"/>
      <c r="K97" s="3"/>
      <c r="L97" s="3"/>
      <c r="O97" s="3">
        <v>-2030.72</v>
      </c>
      <c r="P97" s="3">
        <v>0</v>
      </c>
    </row>
    <row r="98" spans="1:16" x14ac:dyDescent="0.25">
      <c r="A98">
        <v>5630</v>
      </c>
      <c r="B98" t="s">
        <v>290</v>
      </c>
      <c r="C98" s="3"/>
      <c r="D98" s="3"/>
      <c r="E98" s="3"/>
      <c r="F98" s="3"/>
      <c r="G98" s="3"/>
      <c r="H98" s="3"/>
      <c r="I98" s="3"/>
      <c r="J98" s="3"/>
      <c r="K98" s="3"/>
      <c r="L98" s="3"/>
      <c r="O98" s="3">
        <v>-5159.83</v>
      </c>
      <c r="P98" s="3">
        <v>0</v>
      </c>
    </row>
    <row r="99" spans="1:16" x14ac:dyDescent="0.25">
      <c r="A99">
        <v>5700</v>
      </c>
      <c r="B99" t="s">
        <v>89</v>
      </c>
      <c r="C99" s="3">
        <v>8500.98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>
        <f>SUM(C99:M99)</f>
        <v>8500.98</v>
      </c>
      <c r="O99" s="3">
        <v>9046.65</v>
      </c>
      <c r="P99" s="3">
        <v>0</v>
      </c>
    </row>
    <row r="100" spans="1:16" x14ac:dyDescent="0.25">
      <c r="A100">
        <v>5720</v>
      </c>
      <c r="B100" t="s">
        <v>291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O100" s="3">
        <v>-570619.99</v>
      </c>
      <c r="P100" s="3">
        <v>0</v>
      </c>
    </row>
    <row r="101" spans="1:16" x14ac:dyDescent="0.25">
      <c r="A101">
        <v>5730</v>
      </c>
      <c r="B101" t="s">
        <v>90</v>
      </c>
      <c r="C101" s="3">
        <v>43758.57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>
        <f>SUM(C101:M101)</f>
        <v>43758.57</v>
      </c>
      <c r="O101" s="3">
        <v>-16524.98</v>
      </c>
      <c r="P101" s="3">
        <v>0</v>
      </c>
    </row>
    <row r="102" spans="1:16" x14ac:dyDescent="0.25">
      <c r="A102">
        <v>5735</v>
      </c>
      <c r="B102" t="s">
        <v>292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O102" s="3">
        <v>-24729.5</v>
      </c>
      <c r="P102" s="3">
        <v>0</v>
      </c>
    </row>
    <row r="103" spans="1:16" x14ac:dyDescent="0.25">
      <c r="A103">
        <v>5850</v>
      </c>
      <c r="B103" t="s">
        <v>91</v>
      </c>
      <c r="C103" s="3">
        <v>70895.13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>
        <f>SUM(C103:M103)</f>
        <v>70895.13</v>
      </c>
      <c r="O103" s="3">
        <v>60782.93</v>
      </c>
      <c r="P103" s="3">
        <v>0</v>
      </c>
    </row>
    <row r="104" spans="1:16" x14ac:dyDescent="0.25">
      <c r="A104">
        <v>5855</v>
      </c>
      <c r="B104" t="s">
        <v>92</v>
      </c>
      <c r="C104" s="3">
        <v>1718.1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>
        <f>SUM(C104:M104)</f>
        <v>1718.1</v>
      </c>
      <c r="O104" s="3">
        <v>-298.47000000000003</v>
      </c>
      <c r="P104" s="3">
        <v>0</v>
      </c>
    </row>
    <row r="105" spans="1:16" x14ac:dyDescent="0.25">
      <c r="A105">
        <v>5870</v>
      </c>
      <c r="B105" t="s">
        <v>293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O105" s="3">
        <v>12520.97</v>
      </c>
      <c r="P105" s="3">
        <v>0</v>
      </c>
    </row>
    <row r="106" spans="1:16" x14ac:dyDescent="0.25">
      <c r="A106">
        <v>5871</v>
      </c>
      <c r="B106" t="s">
        <v>294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3">
        <v>1688.76</v>
      </c>
      <c r="P106" s="3">
        <v>0</v>
      </c>
    </row>
    <row r="107" spans="1:16" x14ac:dyDescent="0.25">
      <c r="A107">
        <v>5900</v>
      </c>
      <c r="B107" t="s">
        <v>93</v>
      </c>
      <c r="C107" s="3">
        <v>-165665.81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>
        <f>SUM(C107:M107)</f>
        <v>-165665.81</v>
      </c>
      <c r="O107" s="3">
        <v>-145593.17000000001</v>
      </c>
      <c r="P107" s="3">
        <v>0</v>
      </c>
    </row>
    <row r="108" spans="1:16" x14ac:dyDescent="0.25">
      <c r="A108">
        <v>5905</v>
      </c>
      <c r="B108" t="s">
        <v>94</v>
      </c>
      <c r="C108" s="3">
        <v>-221897.26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>
        <f>SUM(C108:M108)</f>
        <v>-221897.26</v>
      </c>
      <c r="O108" s="3">
        <v>-154700</v>
      </c>
      <c r="P108" s="3">
        <v>0</v>
      </c>
    </row>
    <row r="109" spans="1:16" x14ac:dyDescent="0.25">
      <c r="A109">
        <v>5915</v>
      </c>
      <c r="B109" t="s">
        <v>295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O109" s="3">
        <v>-10689.2</v>
      </c>
      <c r="P109" s="3">
        <v>0</v>
      </c>
    </row>
    <row r="110" spans="1:16" x14ac:dyDescent="0.25">
      <c r="A110">
        <v>5998</v>
      </c>
      <c r="B110" t="s">
        <v>95</v>
      </c>
      <c r="C110" s="3">
        <v>-26060.5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>
        <f>SUM(C110:M110)</f>
        <v>-26060.5</v>
      </c>
      <c r="O110" s="3">
        <v>27123.54</v>
      </c>
      <c r="P110" s="3">
        <v>0</v>
      </c>
    </row>
    <row r="111" spans="1:16" x14ac:dyDescent="0.25">
      <c r="A111">
        <v>6000</v>
      </c>
      <c r="B111" t="s">
        <v>96</v>
      </c>
      <c r="C111" s="3">
        <v>10069025.83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>
        <f>SUM(C111:M111)</f>
        <v>10069025.83</v>
      </c>
      <c r="O111" s="3">
        <v>7005200.3300000001</v>
      </c>
      <c r="P111" s="3">
        <v>6061718.9500000002</v>
      </c>
    </row>
    <row r="112" spans="1:16" x14ac:dyDescent="0.25">
      <c r="A112">
        <v>6040</v>
      </c>
      <c r="B112" t="s">
        <v>97</v>
      </c>
      <c r="C112" s="3">
        <v>206715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>
        <f>SUM(C112:M112)</f>
        <v>206715</v>
      </c>
      <c r="O112" s="3">
        <v>-16804.169999999998</v>
      </c>
      <c r="P112" s="3">
        <v>36095.06</v>
      </c>
    </row>
    <row r="113" spans="1:16" x14ac:dyDescent="0.25">
      <c r="A113">
        <v>6045</v>
      </c>
      <c r="B113" t="s">
        <v>98</v>
      </c>
      <c r="C113" s="3">
        <f>758771.4+2710.85</f>
        <v>761482.25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>
        <f>SUM(C113:M113)</f>
        <v>761482.25</v>
      </c>
      <c r="O113" s="3">
        <v>548448.59</v>
      </c>
      <c r="P113" s="3">
        <v>467217.96</v>
      </c>
    </row>
    <row r="114" spans="1:16" x14ac:dyDescent="0.25">
      <c r="A114">
        <v>6050</v>
      </c>
      <c r="B114" t="s">
        <v>296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O114" s="3">
        <v>0</v>
      </c>
      <c r="P114" s="3">
        <v>1475</v>
      </c>
    </row>
    <row r="115" spans="1:16" x14ac:dyDescent="0.25">
      <c r="A115">
        <v>6060</v>
      </c>
      <c r="B115" t="s">
        <v>297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O115" s="3">
        <v>0</v>
      </c>
      <c r="P115" s="3">
        <v>704</v>
      </c>
    </row>
    <row r="116" spans="1:16" x14ac:dyDescent="0.25">
      <c r="A116">
        <v>6065</v>
      </c>
      <c r="B116" t="s">
        <v>99</v>
      </c>
      <c r="C116" s="3">
        <v>767508.2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>
        <f>SUM(C116:M116)</f>
        <v>767508.2</v>
      </c>
      <c r="O116" s="3">
        <v>493526.44</v>
      </c>
      <c r="P116" s="3">
        <v>417082.78</v>
      </c>
    </row>
    <row r="117" spans="1:16" x14ac:dyDescent="0.25">
      <c r="A117">
        <v>6070</v>
      </c>
      <c r="B117" t="s">
        <v>100</v>
      </c>
      <c r="C117" s="3">
        <v>555312.1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>
        <f>SUM(C117:M117)</f>
        <v>555312.1</v>
      </c>
      <c r="O117" s="3">
        <v>192527.18</v>
      </c>
      <c r="P117" s="3">
        <v>64729.279999999999</v>
      </c>
    </row>
    <row r="118" spans="1:16" x14ac:dyDescent="0.25">
      <c r="A118">
        <v>6080</v>
      </c>
      <c r="B118" t="s">
        <v>101</v>
      </c>
      <c r="C118" s="3">
        <v>2462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>
        <f>SUM(C118:M118)</f>
        <v>2462</v>
      </c>
      <c r="O118" s="3">
        <v>3876.12</v>
      </c>
      <c r="P118" s="3">
        <v>5376</v>
      </c>
    </row>
    <row r="119" spans="1:16" x14ac:dyDescent="0.25">
      <c r="A119">
        <v>6081</v>
      </c>
      <c r="B119" t="s">
        <v>298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O119" s="3">
        <v>0</v>
      </c>
      <c r="P119" s="3">
        <v>5008.92</v>
      </c>
    </row>
    <row r="120" spans="1:16" x14ac:dyDescent="0.25">
      <c r="A120">
        <v>6082</v>
      </c>
      <c r="B120" t="s">
        <v>102</v>
      </c>
      <c r="C120" s="3">
        <v>5361.22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>
        <f>SUM(C120:M120)</f>
        <v>5361.22</v>
      </c>
      <c r="O120" s="3"/>
      <c r="P120" s="3"/>
    </row>
    <row r="121" spans="1:16" x14ac:dyDescent="0.25">
      <c r="A121">
        <v>6083</v>
      </c>
      <c r="B121" t="s">
        <v>103</v>
      </c>
      <c r="C121" s="3">
        <v>3467.76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>
        <f>SUM(C121:M121)</f>
        <v>3467.76</v>
      </c>
      <c r="O121" s="3">
        <v>653.75</v>
      </c>
      <c r="P121" s="3">
        <v>851.18</v>
      </c>
    </row>
    <row r="122" spans="1:16" x14ac:dyDescent="0.25">
      <c r="A122">
        <v>6100</v>
      </c>
      <c r="B122" t="s">
        <v>299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O122" s="3">
        <v>0</v>
      </c>
      <c r="P122" s="3">
        <v>5000</v>
      </c>
    </row>
    <row r="123" spans="1:16" x14ac:dyDescent="0.25">
      <c r="A123">
        <v>6200</v>
      </c>
      <c r="B123" t="s">
        <v>104</v>
      </c>
      <c r="C123" s="3">
        <v>1577204.88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>
        <f>SUM(C123:M123)</f>
        <v>1577204.88</v>
      </c>
      <c r="O123" s="3">
        <v>450990.75</v>
      </c>
      <c r="P123" s="3">
        <v>436089.98</v>
      </c>
    </row>
    <row r="124" spans="1:16" x14ac:dyDescent="0.25">
      <c r="A124">
        <v>6300</v>
      </c>
      <c r="B124" t="s">
        <v>105</v>
      </c>
      <c r="C124" s="3">
        <v>60343.88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>
        <f>SUM(C124:M124)</f>
        <v>60343.88</v>
      </c>
      <c r="O124" s="3">
        <v>67795.3</v>
      </c>
      <c r="P124" s="3">
        <v>52102.32</v>
      </c>
    </row>
    <row r="125" spans="1:16" x14ac:dyDescent="0.25">
      <c r="A125">
        <v>7100</v>
      </c>
      <c r="B125" t="s">
        <v>106</v>
      </c>
      <c r="C125" s="3">
        <v>1024607.95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>
        <f>SUM(C125:M125)</f>
        <v>1024607.95</v>
      </c>
      <c r="O125" s="3">
        <v>770794.89000000013</v>
      </c>
      <c r="P125" s="3">
        <v>626340.88</v>
      </c>
    </row>
    <row r="126" spans="1:16" x14ac:dyDescent="0.25">
      <c r="A126">
        <v>7150</v>
      </c>
      <c r="B126" t="s">
        <v>300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O126" s="3">
        <v>-1999.97</v>
      </c>
      <c r="P126" s="3">
        <v>0</v>
      </c>
    </row>
    <row r="127" spans="1:16" x14ac:dyDescent="0.25">
      <c r="A127">
        <v>7500</v>
      </c>
      <c r="B127" t="s">
        <v>107</v>
      </c>
      <c r="C127" s="3">
        <v>118767.06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>
        <f t="shared" ref="N127:N141" si="5">SUM(C127:M127)</f>
        <v>118767.06</v>
      </c>
      <c r="O127" s="3">
        <v>194987.61000000002</v>
      </c>
      <c r="P127" s="3">
        <v>112242.37</v>
      </c>
    </row>
    <row r="128" spans="1:16" x14ac:dyDescent="0.25">
      <c r="A128">
        <v>7505</v>
      </c>
      <c r="B128" t="s">
        <v>108</v>
      </c>
      <c r="C128" s="3">
        <v>1756140.43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>
        <f t="shared" si="5"/>
        <v>1756140.43</v>
      </c>
      <c r="O128" s="3">
        <v>1412062.33</v>
      </c>
      <c r="P128" s="3">
        <v>1411936.5</v>
      </c>
    </row>
    <row r="129" spans="1:16" x14ac:dyDescent="0.25">
      <c r="A129">
        <v>7510</v>
      </c>
      <c r="B129" t="s">
        <v>109</v>
      </c>
      <c r="C129" s="3">
        <v>11628.74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>
        <f t="shared" si="5"/>
        <v>11628.74</v>
      </c>
      <c r="O129" s="3">
        <v>1041</v>
      </c>
      <c r="P129" s="3">
        <v>0</v>
      </c>
    </row>
    <row r="130" spans="1:16" x14ac:dyDescent="0.25">
      <c r="A130">
        <v>7515</v>
      </c>
      <c r="B130" t="s">
        <v>110</v>
      </c>
      <c r="C130" s="3">
        <v>184711.52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>
        <f t="shared" si="5"/>
        <v>184711.52</v>
      </c>
      <c r="O130" s="3">
        <v>160350.44</v>
      </c>
      <c r="P130" s="3">
        <v>156486.42000000001</v>
      </c>
    </row>
    <row r="131" spans="1:16" x14ac:dyDescent="0.25">
      <c r="A131">
        <v>7520</v>
      </c>
      <c r="B131" t="s">
        <v>111</v>
      </c>
      <c r="C131" s="3">
        <v>50780.99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>
        <f t="shared" si="5"/>
        <v>50780.99</v>
      </c>
      <c r="O131" s="3">
        <v>32982</v>
      </c>
      <c r="P131" s="3">
        <v>5334.5</v>
      </c>
    </row>
    <row r="132" spans="1:16" x14ac:dyDescent="0.25">
      <c r="A132">
        <v>7525</v>
      </c>
      <c r="B132" t="s">
        <v>112</v>
      </c>
      <c r="C132" s="3">
        <v>11151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>
        <f t="shared" si="5"/>
        <v>11151</v>
      </c>
      <c r="O132" s="3">
        <v>11075.8</v>
      </c>
      <c r="P132" s="3">
        <v>69172.899999999994</v>
      </c>
    </row>
    <row r="133" spans="1:16" x14ac:dyDescent="0.25">
      <c r="A133">
        <v>7530</v>
      </c>
      <c r="B133" t="s">
        <v>113</v>
      </c>
      <c r="C133" s="3">
        <v>620615.24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>
        <f t="shared" si="5"/>
        <v>620615.24</v>
      </c>
      <c r="O133" s="3">
        <v>376099.84000000003</v>
      </c>
      <c r="P133" s="3">
        <v>432227.57</v>
      </c>
    </row>
    <row r="134" spans="1:16" x14ac:dyDescent="0.25">
      <c r="A134">
        <v>7535</v>
      </c>
      <c r="B134" t="s">
        <v>114</v>
      </c>
      <c r="C134" s="3">
        <v>1302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>
        <f t="shared" si="5"/>
        <v>1302</v>
      </c>
      <c r="O134" s="3">
        <v>1582.4</v>
      </c>
      <c r="P134" s="3">
        <v>2182.6</v>
      </c>
    </row>
    <row r="135" spans="1:16" x14ac:dyDescent="0.25">
      <c r="A135">
        <v>7540</v>
      </c>
      <c r="B135" t="s">
        <v>115</v>
      </c>
      <c r="C135" s="3">
        <v>42956.85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>
        <f t="shared" si="5"/>
        <v>42956.85</v>
      </c>
      <c r="O135" s="3">
        <v>32660.77</v>
      </c>
      <c r="P135" s="3">
        <v>26530.85</v>
      </c>
    </row>
    <row r="136" spans="1:16" x14ac:dyDescent="0.25">
      <c r="A136">
        <v>7550</v>
      </c>
      <c r="B136" t="s">
        <v>116</v>
      </c>
      <c r="C136" s="3">
        <v>39091.78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>
        <f t="shared" si="5"/>
        <v>39091.78</v>
      </c>
      <c r="O136" s="3">
        <v>32270.61</v>
      </c>
      <c r="P136" s="3">
        <v>39414.6</v>
      </c>
    </row>
    <row r="137" spans="1:16" x14ac:dyDescent="0.25">
      <c r="A137">
        <v>7555</v>
      </c>
      <c r="B137" t="s">
        <v>117</v>
      </c>
      <c r="C137" s="3">
        <v>745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>
        <f t="shared" si="5"/>
        <v>745</v>
      </c>
      <c r="O137" s="3">
        <v>4105</v>
      </c>
      <c r="P137" s="3">
        <v>0</v>
      </c>
    </row>
    <row r="138" spans="1:16" x14ac:dyDescent="0.25">
      <c r="A138">
        <v>7561</v>
      </c>
      <c r="B138" t="s">
        <v>118</v>
      </c>
      <c r="C138" s="3">
        <v>5176.13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>
        <f t="shared" si="5"/>
        <v>5176.13</v>
      </c>
      <c r="O138" s="3">
        <v>0</v>
      </c>
      <c r="P138" s="3">
        <v>2493.1</v>
      </c>
    </row>
    <row r="139" spans="1:16" x14ac:dyDescent="0.25">
      <c r="A139">
        <v>7800</v>
      </c>
      <c r="B139" t="s">
        <v>119</v>
      </c>
      <c r="C139" s="3">
        <v>3682209.56</v>
      </c>
      <c r="D139" s="3"/>
      <c r="E139" s="3"/>
      <c r="F139" s="3">
        <f>'[1]Adjustment summary'!$D$7</f>
        <v>119100.14000000001</v>
      </c>
      <c r="G139" s="3"/>
      <c r="H139" s="3"/>
      <c r="I139" s="3"/>
      <c r="J139" s="3"/>
      <c r="K139" s="3"/>
      <c r="L139" s="3"/>
      <c r="M139" s="3"/>
      <c r="N139" s="3">
        <f t="shared" si="5"/>
        <v>3801309.7</v>
      </c>
      <c r="O139" s="3">
        <v>2138987.4500000002</v>
      </c>
      <c r="P139" s="3">
        <v>708358.46</v>
      </c>
    </row>
    <row r="140" spans="1:16" x14ac:dyDescent="0.25">
      <c r="A140">
        <v>7805</v>
      </c>
      <c r="B140" t="s">
        <v>120</v>
      </c>
      <c r="C140" s="3">
        <v>2018.13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>
        <f t="shared" si="5"/>
        <v>2018.13</v>
      </c>
      <c r="O140" s="3">
        <v>144.57</v>
      </c>
      <c r="P140" s="3">
        <v>1050</v>
      </c>
    </row>
    <row r="141" spans="1:16" x14ac:dyDescent="0.25">
      <c r="A141">
        <v>7815</v>
      </c>
      <c r="B141" t="s">
        <v>121</v>
      </c>
      <c r="C141" s="3">
        <v>3088.23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>
        <f t="shared" si="5"/>
        <v>3088.23</v>
      </c>
      <c r="O141" s="3">
        <v>1535.25</v>
      </c>
      <c r="P141" s="3">
        <v>6379.73</v>
      </c>
    </row>
    <row r="142" spans="1:16" x14ac:dyDescent="0.25">
      <c r="A142">
        <v>7820</v>
      </c>
      <c r="B142" t="s">
        <v>301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O142" s="3">
        <v>0</v>
      </c>
      <c r="P142" s="3">
        <v>-0.01</v>
      </c>
    </row>
    <row r="143" spans="1:16" x14ac:dyDescent="0.25">
      <c r="A143">
        <v>7825</v>
      </c>
      <c r="B143" t="s">
        <v>122</v>
      </c>
      <c r="C143" s="3">
        <v>664931.29</v>
      </c>
      <c r="D143" s="3"/>
      <c r="E143" s="3"/>
      <c r="F143" s="3">
        <f>'[1]Adjustment summary'!$D$8</f>
        <v>50352.06</v>
      </c>
      <c r="G143" s="3"/>
      <c r="H143" s="3"/>
      <c r="I143" s="3"/>
      <c r="J143" s="3"/>
      <c r="K143" s="3"/>
      <c r="L143" s="3"/>
      <c r="M143" s="3"/>
      <c r="N143" s="3">
        <f t="shared" ref="N143:N154" si="6">SUM(C143:M143)</f>
        <v>715283.35000000009</v>
      </c>
      <c r="O143" s="3">
        <v>144716.65</v>
      </c>
      <c r="P143" s="3">
        <v>293433.09000000003</v>
      </c>
    </row>
    <row r="144" spans="1:16" x14ac:dyDescent="0.25">
      <c r="A144">
        <v>7830</v>
      </c>
      <c r="B144" t="s">
        <v>123</v>
      </c>
      <c r="C144" s="3">
        <v>306718.11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>
        <f t="shared" si="6"/>
        <v>306718.11</v>
      </c>
      <c r="O144" s="3">
        <v>75507.210000000006</v>
      </c>
      <c r="P144" s="3">
        <v>334106.71999999997</v>
      </c>
    </row>
    <row r="145" spans="1:16" x14ac:dyDescent="0.25">
      <c r="A145">
        <v>7835</v>
      </c>
      <c r="B145" t="s">
        <v>124</v>
      </c>
      <c r="C145" s="3">
        <v>11964.12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>
        <f t="shared" si="6"/>
        <v>11964.12</v>
      </c>
      <c r="O145" s="3">
        <v>18185.310000000001</v>
      </c>
      <c r="P145" s="3">
        <v>355.24</v>
      </c>
    </row>
    <row r="146" spans="1:16" x14ac:dyDescent="0.25">
      <c r="A146">
        <v>7840</v>
      </c>
      <c r="B146" t="s">
        <v>125</v>
      </c>
      <c r="C146" s="3">
        <v>553503.14</v>
      </c>
      <c r="D146" s="3"/>
      <c r="E146" s="3"/>
      <c r="F146" s="3">
        <f>'[1]Adjustment summary'!$D$9</f>
        <v>4731.01</v>
      </c>
      <c r="G146" s="3"/>
      <c r="H146" s="3"/>
      <c r="I146" s="3"/>
      <c r="J146" s="3"/>
      <c r="K146" s="3"/>
      <c r="L146" s="3"/>
      <c r="M146" s="3"/>
      <c r="N146" s="3">
        <f t="shared" si="6"/>
        <v>558234.15</v>
      </c>
      <c r="O146" s="3">
        <v>55290.9</v>
      </c>
      <c r="P146" s="3">
        <v>14566.71</v>
      </c>
    </row>
    <row r="147" spans="1:16" x14ac:dyDescent="0.25">
      <c r="A147">
        <v>7845</v>
      </c>
      <c r="B147" t="s">
        <v>126</v>
      </c>
      <c r="C147" s="3">
        <v>323897.90000000002</v>
      </c>
      <c r="D147" s="3"/>
      <c r="E147" s="3"/>
      <c r="F147" s="3">
        <f>'[1]Adjustment summary'!$D$10</f>
        <v>378.88</v>
      </c>
      <c r="G147" s="3"/>
      <c r="H147" s="3"/>
      <c r="I147" s="3"/>
      <c r="J147" s="3"/>
      <c r="K147" s="3"/>
      <c r="L147" s="3"/>
      <c r="M147" s="3"/>
      <c r="N147" s="3">
        <f t="shared" si="6"/>
        <v>324276.78000000003</v>
      </c>
      <c r="O147" s="3">
        <v>530447.28</v>
      </c>
      <c r="P147" s="3">
        <v>228103.6</v>
      </c>
    </row>
    <row r="148" spans="1:16" x14ac:dyDescent="0.25">
      <c r="A148">
        <v>7850</v>
      </c>
      <c r="B148" t="s">
        <v>127</v>
      </c>
      <c r="C148" s="3">
        <v>43938.36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>
        <f t="shared" si="6"/>
        <v>43938.36</v>
      </c>
      <c r="O148" s="3">
        <v>122260.11</v>
      </c>
      <c r="P148" s="3">
        <v>24365.66</v>
      </c>
    </row>
    <row r="149" spans="1:16" x14ac:dyDescent="0.25">
      <c r="A149">
        <v>7855</v>
      </c>
      <c r="B149" t="s">
        <v>128</v>
      </c>
      <c r="C149" s="3">
        <v>200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>
        <f t="shared" si="6"/>
        <v>200</v>
      </c>
      <c r="O149" s="3"/>
      <c r="P149" s="3"/>
    </row>
    <row r="150" spans="1:16" x14ac:dyDescent="0.25">
      <c r="A150">
        <v>7865</v>
      </c>
      <c r="B150" t="s">
        <v>129</v>
      </c>
      <c r="C150" s="3">
        <v>10240.64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>
        <f t="shared" si="6"/>
        <v>10240.64</v>
      </c>
      <c r="O150" s="3">
        <v>0</v>
      </c>
      <c r="P150" s="3">
        <v>687.39</v>
      </c>
    </row>
    <row r="151" spans="1:16" x14ac:dyDescent="0.25">
      <c r="A151">
        <v>7870</v>
      </c>
      <c r="B151" t="s">
        <v>130</v>
      </c>
      <c r="C151" s="3">
        <v>209190.01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>
        <f t="shared" si="6"/>
        <v>209190.01</v>
      </c>
      <c r="O151" s="3">
        <v>111498.82</v>
      </c>
      <c r="P151" s="3">
        <v>30154.44</v>
      </c>
    </row>
    <row r="152" spans="1:16" x14ac:dyDescent="0.25">
      <c r="A152">
        <v>7999</v>
      </c>
      <c r="B152" t="s">
        <v>131</v>
      </c>
      <c r="C152" s="3">
        <v>-30716.79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>
        <f t="shared" si="6"/>
        <v>-30716.79</v>
      </c>
      <c r="O152" s="3">
        <v>587610.57999999996</v>
      </c>
      <c r="P152" s="3">
        <v>-706423.39</v>
      </c>
    </row>
    <row r="153" spans="1:16" x14ac:dyDescent="0.25">
      <c r="A153">
        <v>8000</v>
      </c>
      <c r="B153" t="s">
        <v>132</v>
      </c>
      <c r="C153" s="3">
        <v>1450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>
        <f t="shared" si="6"/>
        <v>1450</v>
      </c>
      <c r="O153" s="3">
        <v>17322.8</v>
      </c>
      <c r="P153" s="3">
        <v>6660</v>
      </c>
    </row>
    <row r="154" spans="1:16" x14ac:dyDescent="0.25">
      <c r="A154">
        <v>8020</v>
      </c>
      <c r="B154" t="s">
        <v>133</v>
      </c>
      <c r="C154" s="3">
        <v>547.47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>
        <f t="shared" si="6"/>
        <v>547.47</v>
      </c>
      <c r="O154" s="3"/>
      <c r="P154" s="3"/>
    </row>
    <row r="155" spans="1:16" x14ac:dyDescent="0.25">
      <c r="A155">
        <v>8045</v>
      </c>
      <c r="B155" t="s">
        <v>302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O155" s="3">
        <v>627</v>
      </c>
      <c r="P155" s="3">
        <v>0</v>
      </c>
    </row>
    <row r="156" spans="1:16" x14ac:dyDescent="0.25">
      <c r="A156">
        <v>8046</v>
      </c>
      <c r="B156" t="s">
        <v>303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O156" s="3">
        <v>17470.91</v>
      </c>
      <c r="P156" s="3">
        <v>20535.3</v>
      </c>
    </row>
    <row r="157" spans="1:16" x14ac:dyDescent="0.25">
      <c r="A157">
        <v>8100</v>
      </c>
      <c r="B157" t="s">
        <v>134</v>
      </c>
      <c r="C157" s="3">
        <v>2055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>
        <f t="shared" ref="N157:N187" si="7">SUM(C157:M157)</f>
        <v>2055</v>
      </c>
      <c r="O157" s="3">
        <v>1450</v>
      </c>
      <c r="P157" s="3">
        <v>1350</v>
      </c>
    </row>
    <row r="158" spans="1:16" x14ac:dyDescent="0.25">
      <c r="A158">
        <v>8105</v>
      </c>
      <c r="B158" t="s">
        <v>135</v>
      </c>
      <c r="C158" s="3">
        <v>82500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>
        <f t="shared" si="7"/>
        <v>82500</v>
      </c>
      <c r="O158" s="3">
        <v>37500</v>
      </c>
      <c r="P158" s="3">
        <v>39800</v>
      </c>
    </row>
    <row r="159" spans="1:16" x14ac:dyDescent="0.25">
      <c r="A159">
        <v>8110</v>
      </c>
      <c r="B159" t="s">
        <v>136</v>
      </c>
      <c r="C159" s="3">
        <v>8650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>
        <f t="shared" si="7"/>
        <v>8650</v>
      </c>
      <c r="O159" s="3">
        <v>9300</v>
      </c>
      <c r="P159" s="3">
        <v>17000</v>
      </c>
    </row>
    <row r="160" spans="1:16" x14ac:dyDescent="0.25">
      <c r="A160">
        <v>8115</v>
      </c>
      <c r="B160" t="s">
        <v>137</v>
      </c>
      <c r="C160" s="3">
        <v>232933.73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>
        <f t="shared" si="7"/>
        <v>232933.73</v>
      </c>
      <c r="O160" s="3">
        <v>217520.52</v>
      </c>
      <c r="P160" s="3">
        <v>60651.57</v>
      </c>
    </row>
    <row r="161" spans="1:16" x14ac:dyDescent="0.25">
      <c r="A161">
        <v>8117</v>
      </c>
      <c r="B161" t="s">
        <v>138</v>
      </c>
      <c r="C161" s="3">
        <v>13026.63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>
        <f t="shared" si="7"/>
        <v>13026.63</v>
      </c>
      <c r="O161" s="3">
        <v>18834.89</v>
      </c>
      <c r="P161" s="3">
        <v>1895.55</v>
      </c>
    </row>
    <row r="162" spans="1:16" x14ac:dyDescent="0.25">
      <c r="A162">
        <v>8120</v>
      </c>
      <c r="B162" t="s">
        <v>139</v>
      </c>
      <c r="C162" s="110">
        <f>4376.27+284256.17+209859.12+167203.33</f>
        <v>665694.89</v>
      </c>
      <c r="D162" s="110"/>
      <c r="E162" s="110"/>
      <c r="F162" s="110"/>
      <c r="G162" s="110"/>
      <c r="H162" s="110"/>
      <c r="I162" s="110"/>
      <c r="J162" s="110"/>
      <c r="K162" s="110"/>
      <c r="L162" s="110"/>
      <c r="M162" s="3"/>
      <c r="N162" s="3">
        <f t="shared" si="7"/>
        <v>665694.89</v>
      </c>
      <c r="O162" s="3"/>
      <c r="P162" s="3"/>
    </row>
    <row r="163" spans="1:16" x14ac:dyDescent="0.25">
      <c r="A163">
        <v>8125</v>
      </c>
      <c r="B163" t="s">
        <v>140</v>
      </c>
      <c r="C163" s="3">
        <v>1182673.6200000001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>
        <f t="shared" si="7"/>
        <v>1182673.6200000001</v>
      </c>
      <c r="O163" s="3">
        <v>445402.46</v>
      </c>
      <c r="P163" s="3">
        <v>312484.65999999997</v>
      </c>
    </row>
    <row r="164" spans="1:16" x14ac:dyDescent="0.25">
      <c r="A164">
        <v>8130</v>
      </c>
      <c r="B164" t="s">
        <v>141</v>
      </c>
      <c r="C164" s="3">
        <v>11454.08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>
        <f t="shared" si="7"/>
        <v>11454.08</v>
      </c>
      <c r="O164" s="3">
        <v>40001.74</v>
      </c>
      <c r="P164" s="3">
        <v>31729.8</v>
      </c>
    </row>
    <row r="165" spans="1:16" x14ac:dyDescent="0.25">
      <c r="A165">
        <v>8132</v>
      </c>
      <c r="B165" t="s">
        <v>142</v>
      </c>
      <c r="C165" s="3">
        <v>4206.66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>
        <f t="shared" si="7"/>
        <v>4206.66</v>
      </c>
      <c r="O165" s="3">
        <v>4656</v>
      </c>
      <c r="P165" s="3">
        <v>0</v>
      </c>
    </row>
    <row r="166" spans="1:16" x14ac:dyDescent="0.25">
      <c r="A166">
        <v>8135</v>
      </c>
      <c r="B166" t="s">
        <v>143</v>
      </c>
      <c r="C166" s="3">
        <v>41388.31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>
        <f t="shared" si="7"/>
        <v>41388.31</v>
      </c>
      <c r="O166" s="3">
        <v>5509.21</v>
      </c>
      <c r="P166" s="3">
        <v>573.16999999999996</v>
      </c>
    </row>
    <row r="167" spans="1:16" x14ac:dyDescent="0.25">
      <c r="A167">
        <v>8140</v>
      </c>
      <c r="B167" t="s">
        <v>144</v>
      </c>
      <c r="C167" s="3">
        <v>78996.86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>
        <f t="shared" si="7"/>
        <v>78996.86</v>
      </c>
      <c r="O167" s="3">
        <v>36567.839999999997</v>
      </c>
      <c r="P167" s="3">
        <v>0</v>
      </c>
    </row>
    <row r="168" spans="1:16" x14ac:dyDescent="0.25">
      <c r="A168">
        <v>8150</v>
      </c>
      <c r="B168" t="s">
        <v>145</v>
      </c>
      <c r="C168" s="3">
        <v>2625.91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>
        <f t="shared" si="7"/>
        <v>2625.91</v>
      </c>
      <c r="O168" s="3">
        <v>7738.4699999999993</v>
      </c>
      <c r="P168" s="3">
        <v>2316.7800000000002</v>
      </c>
    </row>
    <row r="169" spans="1:16" x14ac:dyDescent="0.25">
      <c r="A169">
        <v>8200</v>
      </c>
      <c r="B169" t="s">
        <v>146</v>
      </c>
      <c r="C169" s="3">
        <v>88207.31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>
        <f t="shared" si="7"/>
        <v>88207.31</v>
      </c>
      <c r="O169" s="3">
        <v>64481.86</v>
      </c>
      <c r="P169" s="3">
        <v>56020.91</v>
      </c>
    </row>
    <row r="170" spans="1:16" x14ac:dyDescent="0.25">
      <c r="A170">
        <v>8205</v>
      </c>
      <c r="B170" t="s">
        <v>147</v>
      </c>
      <c r="C170" s="3">
        <v>42015.02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>
        <f t="shared" si="7"/>
        <v>42015.02</v>
      </c>
      <c r="O170" s="3">
        <v>33176.089999999997</v>
      </c>
      <c r="P170" s="3">
        <v>29376.35</v>
      </c>
    </row>
    <row r="171" spans="1:16" x14ac:dyDescent="0.25">
      <c r="A171">
        <v>8300</v>
      </c>
      <c r="B171" t="s">
        <v>148</v>
      </c>
      <c r="C171" s="3">
        <v>252178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>
        <f t="shared" si="7"/>
        <v>252178</v>
      </c>
      <c r="O171" s="3">
        <v>85510.6</v>
      </c>
      <c r="P171" s="3">
        <v>41234.730000000003</v>
      </c>
    </row>
    <row r="172" spans="1:16" x14ac:dyDescent="0.25">
      <c r="A172">
        <v>8301</v>
      </c>
      <c r="B172" t="s">
        <v>149</v>
      </c>
      <c r="C172" s="3">
        <v>59114.8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>
        <f t="shared" si="7"/>
        <v>59114.8</v>
      </c>
      <c r="O172" s="3"/>
      <c r="P172" s="3"/>
    </row>
    <row r="173" spans="1:16" x14ac:dyDescent="0.25">
      <c r="A173">
        <v>8304</v>
      </c>
      <c r="B173" t="s">
        <v>150</v>
      </c>
      <c r="C173" s="3">
        <v>1001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>
        <f t="shared" si="7"/>
        <v>1001</v>
      </c>
      <c r="O173" s="3">
        <v>171.29</v>
      </c>
      <c r="P173" s="3">
        <v>2173.71</v>
      </c>
    </row>
    <row r="174" spans="1:16" x14ac:dyDescent="0.25">
      <c r="A174">
        <v>8305</v>
      </c>
      <c r="B174" t="s">
        <v>151</v>
      </c>
      <c r="C174" s="3">
        <v>198600.73</v>
      </c>
      <c r="D174" s="3"/>
      <c r="E174" s="3"/>
      <c r="F174" s="3">
        <f>'[1]Adjustment summary'!$D$11</f>
        <v>1292.2</v>
      </c>
      <c r="G174" s="3"/>
      <c r="H174" s="3"/>
      <c r="I174" s="3"/>
      <c r="J174" s="3"/>
      <c r="K174" s="3"/>
      <c r="L174" s="3"/>
      <c r="M174" s="3"/>
      <c r="N174" s="3">
        <f t="shared" si="7"/>
        <v>199892.93000000002</v>
      </c>
      <c r="O174" s="3">
        <v>106948.8</v>
      </c>
      <c r="P174" s="3">
        <v>9217.4</v>
      </c>
    </row>
    <row r="175" spans="1:16" x14ac:dyDescent="0.25">
      <c r="A175">
        <v>8307</v>
      </c>
      <c r="B175" t="s">
        <v>152</v>
      </c>
      <c r="C175" s="3">
        <v>1234.23</v>
      </c>
      <c r="D175" s="3"/>
      <c r="E175" s="3"/>
      <c r="F175" s="3">
        <f>'[1]Adjustment summary'!$D$12</f>
        <v>491.28</v>
      </c>
      <c r="G175" s="3"/>
      <c r="H175" s="3"/>
      <c r="I175" s="3"/>
      <c r="J175" s="3"/>
      <c r="K175" s="3"/>
      <c r="L175" s="3"/>
      <c r="M175" s="3"/>
      <c r="N175" s="3">
        <f t="shared" si="7"/>
        <v>1725.51</v>
      </c>
      <c r="O175" s="3">
        <v>6574.16</v>
      </c>
      <c r="P175" s="3">
        <v>0</v>
      </c>
    </row>
    <row r="176" spans="1:16" x14ac:dyDescent="0.25">
      <c r="A176">
        <v>8310</v>
      </c>
      <c r="B176" t="s">
        <v>153</v>
      </c>
      <c r="C176" s="3">
        <v>76975.14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>
        <f t="shared" si="7"/>
        <v>76975.14</v>
      </c>
      <c r="O176" s="3">
        <v>41023.820000000007</v>
      </c>
      <c r="P176" s="3">
        <v>12628.1</v>
      </c>
    </row>
    <row r="177" spans="1:16" x14ac:dyDescent="0.25">
      <c r="A177">
        <v>8315</v>
      </c>
      <c r="B177" t="s">
        <v>154</v>
      </c>
      <c r="C177" s="3">
        <v>109493.28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>
        <f t="shared" si="7"/>
        <v>109493.28</v>
      </c>
      <c r="O177" s="3">
        <v>47462.720000000001</v>
      </c>
      <c r="P177" s="3">
        <v>55725.93</v>
      </c>
    </row>
    <row r="178" spans="1:16" x14ac:dyDescent="0.25">
      <c r="A178">
        <v>8405</v>
      </c>
      <c r="B178" t="s">
        <v>155</v>
      </c>
      <c r="C178" s="3">
        <v>130136.55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>
        <f t="shared" si="7"/>
        <v>130136.55</v>
      </c>
      <c r="O178" s="3">
        <v>37275.449999999997</v>
      </c>
      <c r="P178" s="3">
        <v>15458.37</v>
      </c>
    </row>
    <row r="179" spans="1:16" x14ac:dyDescent="0.25">
      <c r="A179">
        <v>8406</v>
      </c>
      <c r="B179" t="s">
        <v>156</v>
      </c>
      <c r="C179" s="3">
        <v>8616.41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>
        <f t="shared" si="7"/>
        <v>8616.41</v>
      </c>
      <c r="O179" s="3"/>
      <c r="P179" s="3"/>
    </row>
    <row r="180" spans="1:16" x14ac:dyDescent="0.25">
      <c r="A180">
        <v>8410</v>
      </c>
      <c r="B180" t="s">
        <v>157</v>
      </c>
      <c r="C180" s="3">
        <v>38993.040000000001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>
        <f t="shared" si="7"/>
        <v>38993.040000000001</v>
      </c>
      <c r="O180" s="3">
        <v>57387.26</v>
      </c>
      <c r="P180" s="3">
        <v>57395.05</v>
      </c>
    </row>
    <row r="181" spans="1:16" x14ac:dyDescent="0.25">
      <c r="A181">
        <v>8415</v>
      </c>
      <c r="B181" t="s">
        <v>158</v>
      </c>
      <c r="C181" s="3">
        <v>68021.86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>
        <f t="shared" si="7"/>
        <v>68021.86</v>
      </c>
      <c r="O181" s="3">
        <v>25672.069999999996</v>
      </c>
      <c r="P181" s="3">
        <v>3782.01</v>
      </c>
    </row>
    <row r="182" spans="1:16" x14ac:dyDescent="0.25">
      <c r="A182">
        <v>8420</v>
      </c>
      <c r="B182" t="s">
        <v>159</v>
      </c>
      <c r="C182" s="3">
        <v>61818.64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>
        <f t="shared" si="7"/>
        <v>61818.64</v>
      </c>
      <c r="O182" s="3">
        <v>17215.14</v>
      </c>
      <c r="P182" s="3">
        <v>590.6</v>
      </c>
    </row>
    <row r="183" spans="1:16" x14ac:dyDescent="0.25">
      <c r="A183">
        <v>8425</v>
      </c>
      <c r="B183" t="s">
        <v>160</v>
      </c>
      <c r="C183" s="3">
        <v>36710.120000000003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>
        <f t="shared" si="7"/>
        <v>36710.120000000003</v>
      </c>
      <c r="O183" s="3">
        <v>31775.39</v>
      </c>
      <c r="P183" s="3">
        <v>30420.34</v>
      </c>
    </row>
    <row r="184" spans="1:16" x14ac:dyDescent="0.25">
      <c r="A184">
        <v>8430</v>
      </c>
      <c r="B184" t="s">
        <v>161</v>
      </c>
      <c r="C184" s="3">
        <v>23010.54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>
        <f t="shared" si="7"/>
        <v>23010.54</v>
      </c>
      <c r="O184" s="3">
        <v>2942.5</v>
      </c>
      <c r="P184" s="3">
        <v>5236.2700000000004</v>
      </c>
    </row>
    <row r="185" spans="1:16" x14ac:dyDescent="0.25">
      <c r="A185">
        <v>8500</v>
      </c>
      <c r="B185" t="s">
        <v>162</v>
      </c>
      <c r="C185" s="3">
        <v>66194.399999999994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>
        <f t="shared" si="7"/>
        <v>66194.399999999994</v>
      </c>
      <c r="O185" s="3">
        <v>6272.02</v>
      </c>
      <c r="P185" s="3">
        <v>27219.5</v>
      </c>
    </row>
    <row r="186" spans="1:16" x14ac:dyDescent="0.25">
      <c r="A186">
        <v>8505</v>
      </c>
      <c r="B186" t="s">
        <v>163</v>
      </c>
      <c r="C186" s="3">
        <v>300466.01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>
        <f t="shared" si="7"/>
        <v>300466.01</v>
      </c>
      <c r="O186" s="3">
        <v>212706.3</v>
      </c>
      <c r="P186" s="3">
        <v>192343.36</v>
      </c>
    </row>
    <row r="187" spans="1:16" x14ac:dyDescent="0.25">
      <c r="A187">
        <v>8550</v>
      </c>
      <c r="B187" t="s">
        <v>164</v>
      </c>
      <c r="C187" s="3">
        <v>11635.54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>
        <f t="shared" si="7"/>
        <v>11635.54</v>
      </c>
      <c r="O187" s="3">
        <v>16503.849999999999</v>
      </c>
      <c r="P187" s="3">
        <v>70503.48</v>
      </c>
    </row>
    <row r="188" spans="1:16" x14ac:dyDescent="0.25">
      <c r="A188">
        <v>8551</v>
      </c>
      <c r="B188" t="s">
        <v>304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O188" s="3">
        <v>8609.2099999999991</v>
      </c>
      <c r="P188" s="3">
        <v>3200.39</v>
      </c>
    </row>
    <row r="189" spans="1:16" x14ac:dyDescent="0.25">
      <c r="A189">
        <v>8580</v>
      </c>
      <c r="B189" t="s">
        <v>165</v>
      </c>
      <c r="C189" s="106">
        <v>6.91</v>
      </c>
      <c r="D189" s="106"/>
      <c r="E189" s="106"/>
      <c r="F189" s="106"/>
      <c r="G189" s="106"/>
      <c r="H189" s="106"/>
      <c r="I189" s="106"/>
      <c r="J189" s="106"/>
      <c r="K189" s="106"/>
      <c r="L189" s="106"/>
      <c r="M189" s="3"/>
      <c r="N189" s="3">
        <f t="shared" ref="N189:N195" si="8">SUM(C189:M189)</f>
        <v>6.91</v>
      </c>
      <c r="O189" s="106">
        <v>479829.1</v>
      </c>
      <c r="P189" s="3">
        <v>656242.55000000005</v>
      </c>
    </row>
    <row r="190" spans="1:16" x14ac:dyDescent="0.25">
      <c r="A190">
        <v>8600</v>
      </c>
      <c r="B190" t="s">
        <v>166</v>
      </c>
      <c r="C190" s="3">
        <v>139104.54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>
        <f t="shared" si="8"/>
        <v>139104.54</v>
      </c>
      <c r="O190" s="3">
        <v>111210.9</v>
      </c>
      <c r="P190" s="3">
        <v>126132.4</v>
      </c>
    </row>
    <row r="191" spans="1:16" x14ac:dyDescent="0.25">
      <c r="A191">
        <v>8601</v>
      </c>
      <c r="B191" t="s">
        <v>167</v>
      </c>
      <c r="C191" s="3">
        <v>216817.69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>
        <f t="shared" si="8"/>
        <v>216817.69</v>
      </c>
      <c r="O191" s="3"/>
      <c r="P191" s="3"/>
    </row>
    <row r="192" spans="1:16" x14ac:dyDescent="0.25">
      <c r="A192">
        <v>8605</v>
      </c>
      <c r="B192" t="s">
        <v>168</v>
      </c>
      <c r="C192" s="3">
        <v>16247.89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>
        <f t="shared" si="8"/>
        <v>16247.89</v>
      </c>
      <c r="O192" s="3">
        <v>16648.800000000003</v>
      </c>
      <c r="P192" s="3">
        <v>49699.26</v>
      </c>
    </row>
    <row r="193" spans="1:16" x14ac:dyDescent="0.25">
      <c r="A193">
        <v>8607</v>
      </c>
      <c r="B193" t="s">
        <v>169</v>
      </c>
      <c r="C193" s="3">
        <v>19769.95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>
        <f t="shared" si="8"/>
        <v>19769.95</v>
      </c>
      <c r="O193" s="3">
        <v>15604.110000000002</v>
      </c>
      <c r="P193" s="3">
        <v>25725.07</v>
      </c>
    </row>
    <row r="194" spans="1:16" x14ac:dyDescent="0.25">
      <c r="A194">
        <v>8610</v>
      </c>
      <c r="B194" t="s">
        <v>170</v>
      </c>
      <c r="C194" s="3">
        <v>3992.68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>
        <f t="shared" si="8"/>
        <v>3992.68</v>
      </c>
      <c r="O194" s="3">
        <v>5332.32</v>
      </c>
      <c r="P194" s="3">
        <v>12971.99</v>
      </c>
    </row>
    <row r="195" spans="1:16" x14ac:dyDescent="0.25">
      <c r="A195">
        <v>8615</v>
      </c>
      <c r="B195" t="s">
        <v>171</v>
      </c>
      <c r="C195" s="3">
        <v>889.02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>
        <f t="shared" si="8"/>
        <v>889.02</v>
      </c>
      <c r="O195" s="3">
        <v>752.38</v>
      </c>
      <c r="P195" s="3">
        <v>2845.68</v>
      </c>
    </row>
    <row r="196" spans="1:16" x14ac:dyDescent="0.25">
      <c r="A196">
        <v>8620</v>
      </c>
      <c r="B196" t="s">
        <v>305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O196" s="3">
        <v>5400.02</v>
      </c>
      <c r="P196" s="3">
        <v>9336.2000000000007</v>
      </c>
    </row>
    <row r="197" spans="1:16" x14ac:dyDescent="0.25">
      <c r="A197">
        <v>8710</v>
      </c>
      <c r="B197" t="s">
        <v>172</v>
      </c>
      <c r="C197" s="3">
        <v>23159.61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>
        <f t="shared" ref="N197:N214" si="9">SUM(C197:M197)</f>
        <v>23159.61</v>
      </c>
      <c r="O197" s="3">
        <v>20144.509999999998</v>
      </c>
      <c r="P197" s="3">
        <v>16388.46</v>
      </c>
    </row>
    <row r="198" spans="1:16" x14ac:dyDescent="0.25">
      <c r="A198">
        <v>8715</v>
      </c>
      <c r="B198" t="s">
        <v>173</v>
      </c>
      <c r="C198" s="3">
        <v>1000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>
        <f t="shared" si="9"/>
        <v>1000</v>
      </c>
      <c r="O198" s="3"/>
      <c r="P198" s="3"/>
    </row>
    <row r="199" spans="1:16" x14ac:dyDescent="0.25">
      <c r="A199">
        <v>8720</v>
      </c>
      <c r="B199" t="s">
        <v>174</v>
      </c>
      <c r="C199" s="3">
        <v>51455.07</v>
      </c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>
        <f t="shared" si="9"/>
        <v>51455.07</v>
      </c>
      <c r="O199" s="3">
        <v>9965.5</v>
      </c>
      <c r="P199" s="3">
        <v>9418.39</v>
      </c>
    </row>
    <row r="200" spans="1:16" x14ac:dyDescent="0.25">
      <c r="A200">
        <v>8725</v>
      </c>
      <c r="B200" t="s">
        <v>175</v>
      </c>
      <c r="C200" s="3">
        <v>151130.97</v>
      </c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>
        <f t="shared" si="9"/>
        <v>151130.97</v>
      </c>
      <c r="O200" s="3">
        <v>51605.02</v>
      </c>
      <c r="P200" s="3">
        <v>64783.08</v>
      </c>
    </row>
    <row r="201" spans="1:16" x14ac:dyDescent="0.25">
      <c r="A201">
        <v>8800</v>
      </c>
      <c r="B201" t="s">
        <v>176</v>
      </c>
      <c r="C201" s="3">
        <v>76474.009999999995</v>
      </c>
      <c r="D201" s="3"/>
      <c r="E201" s="3"/>
      <c r="F201" s="3">
        <f>'[1]Adjustment summary'!$D$13</f>
        <v>1355.32</v>
      </c>
      <c r="G201" s="3"/>
      <c r="H201" s="3"/>
      <c r="I201" s="3"/>
      <c r="J201" s="3"/>
      <c r="K201" s="3"/>
      <c r="L201" s="3"/>
      <c r="M201" s="3"/>
      <c r="N201" s="3">
        <f t="shared" si="9"/>
        <v>77829.33</v>
      </c>
      <c r="O201" s="3">
        <v>432292.52999999997</v>
      </c>
      <c r="P201" s="3">
        <v>754146</v>
      </c>
    </row>
    <row r="202" spans="1:16" x14ac:dyDescent="0.25">
      <c r="A202">
        <v>8805</v>
      </c>
      <c r="B202" t="s">
        <v>177</v>
      </c>
      <c r="C202" s="3">
        <v>7408.84</v>
      </c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>
        <f t="shared" si="9"/>
        <v>7408.84</v>
      </c>
      <c r="O202" s="3">
        <v>12995.18</v>
      </c>
      <c r="P202" s="3">
        <v>15600.94</v>
      </c>
    </row>
    <row r="203" spans="1:16" x14ac:dyDescent="0.25">
      <c r="A203">
        <v>8810</v>
      </c>
      <c r="B203" t="s">
        <v>178</v>
      </c>
      <c r="C203" s="3">
        <v>7297.83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>
        <f t="shared" si="9"/>
        <v>7297.83</v>
      </c>
      <c r="O203" s="3">
        <v>3530.21</v>
      </c>
      <c r="P203" s="3">
        <v>0</v>
      </c>
    </row>
    <row r="204" spans="1:16" x14ac:dyDescent="0.25">
      <c r="A204">
        <v>8899</v>
      </c>
      <c r="B204" t="s">
        <v>179</v>
      </c>
      <c r="C204" s="3">
        <v>-5337.02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>
        <f t="shared" si="9"/>
        <v>-5337.02</v>
      </c>
      <c r="O204" s="3">
        <v>-13582.69</v>
      </c>
      <c r="P204" s="3">
        <v>0</v>
      </c>
    </row>
    <row r="205" spans="1:16" x14ac:dyDescent="0.25">
      <c r="A205">
        <v>8900</v>
      </c>
      <c r="B205" t="s">
        <v>180</v>
      </c>
      <c r="C205" s="3">
        <v>-1480305.51</v>
      </c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>
        <f t="shared" si="9"/>
        <v>-1480305.51</v>
      </c>
      <c r="O205" s="3">
        <v>-778641.5</v>
      </c>
      <c r="P205" s="3">
        <v>-542174.56999999995</v>
      </c>
    </row>
    <row r="206" spans="1:16" x14ac:dyDescent="0.25">
      <c r="A206">
        <v>8905</v>
      </c>
      <c r="B206" t="s">
        <v>181</v>
      </c>
      <c r="C206" s="3">
        <v>1480305.51</v>
      </c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>
        <f t="shared" si="9"/>
        <v>1480305.51</v>
      </c>
      <c r="O206" s="3">
        <v>778641.5</v>
      </c>
      <c r="P206" s="3">
        <v>542174.56999999995</v>
      </c>
    </row>
    <row r="207" spans="1:16" x14ac:dyDescent="0.25">
      <c r="A207">
        <v>8910</v>
      </c>
      <c r="B207" t="s">
        <v>182</v>
      </c>
      <c r="C207" s="3">
        <v>-2785367.31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>
        <f t="shared" si="9"/>
        <v>-2785367.31</v>
      </c>
      <c r="O207" s="3">
        <v>-2519640.9299999997</v>
      </c>
      <c r="P207" s="3">
        <v>-2442587.12</v>
      </c>
    </row>
    <row r="208" spans="1:16" x14ac:dyDescent="0.25">
      <c r="A208">
        <v>8915</v>
      </c>
      <c r="B208" t="s">
        <v>183</v>
      </c>
      <c r="C208" s="3">
        <v>2785367.31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>
        <f t="shared" si="9"/>
        <v>2785367.31</v>
      </c>
      <c r="O208" s="3">
        <v>2519640.9299999997</v>
      </c>
      <c r="P208" s="3">
        <v>2442587.12</v>
      </c>
    </row>
    <row r="209" spans="1:16" x14ac:dyDescent="0.25">
      <c r="A209">
        <v>8920</v>
      </c>
      <c r="B209" t="s">
        <v>184</v>
      </c>
      <c r="C209" s="3">
        <v>-1127743.78</v>
      </c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>
        <f t="shared" si="9"/>
        <v>-1127743.78</v>
      </c>
      <c r="O209" s="3">
        <v>-637528.4</v>
      </c>
      <c r="P209" s="3">
        <v>-482308.95</v>
      </c>
    </row>
    <row r="210" spans="1:16" x14ac:dyDescent="0.25">
      <c r="A210">
        <v>8925</v>
      </c>
      <c r="B210" t="s">
        <v>185</v>
      </c>
      <c r="C210" s="3">
        <v>1127743.78</v>
      </c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>
        <f t="shared" si="9"/>
        <v>1127743.78</v>
      </c>
      <c r="O210" s="3">
        <v>637528.4</v>
      </c>
      <c r="P210" s="3">
        <v>482308.95</v>
      </c>
    </row>
    <row r="211" spans="1:16" x14ac:dyDescent="0.25">
      <c r="A211">
        <v>9100</v>
      </c>
      <c r="B211" t="s">
        <v>186</v>
      </c>
      <c r="C211" s="3">
        <v>-146973.39000000001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>
        <f t="shared" si="9"/>
        <v>-146973.39000000001</v>
      </c>
      <c r="O211" s="3">
        <v>-42950.99</v>
      </c>
      <c r="P211" s="3">
        <v>-10298.76</v>
      </c>
    </row>
    <row r="212" spans="1:16" x14ac:dyDescent="0.25">
      <c r="A212">
        <v>9105</v>
      </c>
      <c r="B212" t="s">
        <v>187</v>
      </c>
      <c r="C212" s="3">
        <v>2706.3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>
        <f t="shared" si="9"/>
        <v>2706.3</v>
      </c>
      <c r="O212" s="3">
        <v>87915.28</v>
      </c>
      <c r="P212" s="3">
        <v>45738.07</v>
      </c>
    </row>
    <row r="213" spans="1:16" x14ac:dyDescent="0.25">
      <c r="A213">
        <v>9500</v>
      </c>
      <c r="B213" t="s">
        <v>188</v>
      </c>
      <c r="C213" s="3">
        <v>800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>
        <f t="shared" si="9"/>
        <v>800</v>
      </c>
      <c r="O213" s="3">
        <v>1320</v>
      </c>
      <c r="P213" s="3">
        <v>1840</v>
      </c>
    </row>
    <row r="214" spans="1:16" x14ac:dyDescent="0.25">
      <c r="A214">
        <v>9999</v>
      </c>
      <c r="B214" t="s">
        <v>189</v>
      </c>
      <c r="C214" s="3">
        <v>420.54</v>
      </c>
      <c r="D214" s="3"/>
      <c r="E214" s="3"/>
      <c r="F214" s="3"/>
      <c r="G214" s="3"/>
      <c r="H214" s="3"/>
      <c r="I214" s="3"/>
      <c r="J214" s="3"/>
      <c r="K214" s="3"/>
      <c r="L214" s="3"/>
      <c r="N214" s="3">
        <f t="shared" si="9"/>
        <v>420.54</v>
      </c>
      <c r="O214" s="3">
        <v>0</v>
      </c>
      <c r="P214" s="3">
        <v>0</v>
      </c>
    </row>
  </sheetData>
  <sortState xmlns:xlrd2="http://schemas.microsoft.com/office/spreadsheetml/2017/richdata2" ref="A7:J214">
    <sortCondition ref="A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10923"/>
  <sheetViews>
    <sheetView zoomScaleNormal="100" zoomScaleSheetLayoutView="95" workbookViewId="0">
      <selection activeCell="C11" sqref="C11"/>
    </sheetView>
  </sheetViews>
  <sheetFormatPr defaultColWidth="11.140625" defaultRowHeight="15.75" x14ac:dyDescent="0.25"/>
  <cols>
    <col min="1" max="1" width="52.140625" style="10" customWidth="1"/>
    <col min="2" max="2" width="16.7109375" style="10" customWidth="1"/>
    <col min="3" max="4" width="15" style="10" customWidth="1"/>
    <col min="5" max="5" width="15" style="10" hidden="1" customWidth="1"/>
    <col min="6" max="6" width="1.5703125" style="10" customWidth="1"/>
    <col min="7" max="7" width="13.140625" style="10" bestFit="1" customWidth="1"/>
    <col min="8" max="8" width="1" style="11" customWidth="1"/>
    <col min="9" max="9" width="95.7109375" style="37" hidden="1" customWidth="1"/>
    <col min="10" max="12" width="9.85546875" style="10" customWidth="1"/>
    <col min="13" max="258" width="11.140625" style="10"/>
    <col min="259" max="259" width="58.85546875" style="10" customWidth="1"/>
    <col min="260" max="261" width="15" style="10" customWidth="1"/>
    <col min="262" max="262" width="12" style="10" bestFit="1" customWidth="1"/>
    <col min="263" max="263" width="12.28515625" style="10" bestFit="1" customWidth="1"/>
    <col min="264" max="264" width="1.5703125" style="10" customWidth="1"/>
    <col min="265" max="268" width="9.85546875" style="10" customWidth="1"/>
    <col min="269" max="514" width="11.140625" style="10"/>
    <col min="515" max="515" width="58.85546875" style="10" customWidth="1"/>
    <col min="516" max="517" width="15" style="10" customWidth="1"/>
    <col min="518" max="518" width="12" style="10" bestFit="1" customWidth="1"/>
    <col min="519" max="519" width="12.28515625" style="10" bestFit="1" customWidth="1"/>
    <col min="520" max="520" width="1.5703125" style="10" customWidth="1"/>
    <col min="521" max="524" width="9.85546875" style="10" customWidth="1"/>
    <col min="525" max="770" width="11.140625" style="10"/>
    <col min="771" max="771" width="58.85546875" style="10" customWidth="1"/>
    <col min="772" max="773" width="15" style="10" customWidth="1"/>
    <col min="774" max="774" width="12" style="10" bestFit="1" customWidth="1"/>
    <col min="775" max="775" width="12.28515625" style="10" bestFit="1" customWidth="1"/>
    <col min="776" max="776" width="1.5703125" style="10" customWidth="1"/>
    <col min="777" max="780" width="9.85546875" style="10" customWidth="1"/>
    <col min="781" max="1026" width="11.140625" style="10"/>
    <col min="1027" max="1027" width="58.85546875" style="10" customWidth="1"/>
    <col min="1028" max="1029" width="15" style="10" customWidth="1"/>
    <col min="1030" max="1030" width="12" style="10" bestFit="1" customWidth="1"/>
    <col min="1031" max="1031" width="12.28515625" style="10" bestFit="1" customWidth="1"/>
    <col min="1032" max="1032" width="1.5703125" style="10" customWidth="1"/>
    <col min="1033" max="1036" width="9.85546875" style="10" customWidth="1"/>
    <col min="1037" max="1282" width="11.140625" style="10"/>
    <col min="1283" max="1283" width="58.85546875" style="10" customWidth="1"/>
    <col min="1284" max="1285" width="15" style="10" customWidth="1"/>
    <col min="1286" max="1286" width="12" style="10" bestFit="1" customWidth="1"/>
    <col min="1287" max="1287" width="12.28515625" style="10" bestFit="1" customWidth="1"/>
    <col min="1288" max="1288" width="1.5703125" style="10" customWidth="1"/>
    <col min="1289" max="1292" width="9.85546875" style="10" customWidth="1"/>
    <col min="1293" max="1538" width="11.140625" style="10"/>
    <col min="1539" max="1539" width="58.85546875" style="10" customWidth="1"/>
    <col min="1540" max="1541" width="15" style="10" customWidth="1"/>
    <col min="1542" max="1542" width="12" style="10" bestFit="1" customWidth="1"/>
    <col min="1543" max="1543" width="12.28515625" style="10" bestFit="1" customWidth="1"/>
    <col min="1544" max="1544" width="1.5703125" style="10" customWidth="1"/>
    <col min="1545" max="1548" width="9.85546875" style="10" customWidth="1"/>
    <col min="1549" max="1794" width="11.140625" style="10"/>
    <col min="1795" max="1795" width="58.85546875" style="10" customWidth="1"/>
    <col min="1796" max="1797" width="15" style="10" customWidth="1"/>
    <col min="1798" max="1798" width="12" style="10" bestFit="1" customWidth="1"/>
    <col min="1799" max="1799" width="12.28515625" style="10" bestFit="1" customWidth="1"/>
    <col min="1800" max="1800" width="1.5703125" style="10" customWidth="1"/>
    <col min="1801" max="1804" width="9.85546875" style="10" customWidth="1"/>
    <col min="1805" max="2050" width="11.140625" style="10"/>
    <col min="2051" max="2051" width="58.85546875" style="10" customWidth="1"/>
    <col min="2052" max="2053" width="15" style="10" customWidth="1"/>
    <col min="2054" max="2054" width="12" style="10" bestFit="1" customWidth="1"/>
    <col min="2055" max="2055" width="12.28515625" style="10" bestFit="1" customWidth="1"/>
    <col min="2056" max="2056" width="1.5703125" style="10" customWidth="1"/>
    <col min="2057" max="2060" width="9.85546875" style="10" customWidth="1"/>
    <col min="2061" max="2306" width="11.140625" style="10"/>
    <col min="2307" max="2307" width="58.85546875" style="10" customWidth="1"/>
    <col min="2308" max="2309" width="15" style="10" customWidth="1"/>
    <col min="2310" max="2310" width="12" style="10" bestFit="1" customWidth="1"/>
    <col min="2311" max="2311" width="12.28515625" style="10" bestFit="1" customWidth="1"/>
    <col min="2312" max="2312" width="1.5703125" style="10" customWidth="1"/>
    <col min="2313" max="2316" width="9.85546875" style="10" customWidth="1"/>
    <col min="2317" max="2562" width="11.140625" style="10"/>
    <col min="2563" max="2563" width="58.85546875" style="10" customWidth="1"/>
    <col min="2564" max="2565" width="15" style="10" customWidth="1"/>
    <col min="2566" max="2566" width="12" style="10" bestFit="1" customWidth="1"/>
    <col min="2567" max="2567" width="12.28515625" style="10" bestFit="1" customWidth="1"/>
    <col min="2568" max="2568" width="1.5703125" style="10" customWidth="1"/>
    <col min="2569" max="2572" width="9.85546875" style="10" customWidth="1"/>
    <col min="2573" max="2818" width="11.140625" style="10"/>
    <col min="2819" max="2819" width="58.85546875" style="10" customWidth="1"/>
    <col min="2820" max="2821" width="15" style="10" customWidth="1"/>
    <col min="2822" max="2822" width="12" style="10" bestFit="1" customWidth="1"/>
    <col min="2823" max="2823" width="12.28515625" style="10" bestFit="1" customWidth="1"/>
    <col min="2824" max="2824" width="1.5703125" style="10" customWidth="1"/>
    <col min="2825" max="2828" width="9.85546875" style="10" customWidth="1"/>
    <col min="2829" max="3074" width="11.140625" style="10"/>
    <col min="3075" max="3075" width="58.85546875" style="10" customWidth="1"/>
    <col min="3076" max="3077" width="15" style="10" customWidth="1"/>
    <col min="3078" max="3078" width="12" style="10" bestFit="1" customWidth="1"/>
    <col min="3079" max="3079" width="12.28515625" style="10" bestFit="1" customWidth="1"/>
    <col min="3080" max="3080" width="1.5703125" style="10" customWidth="1"/>
    <col min="3081" max="3084" width="9.85546875" style="10" customWidth="1"/>
    <col min="3085" max="3330" width="11.140625" style="10"/>
    <col min="3331" max="3331" width="58.85546875" style="10" customWidth="1"/>
    <col min="3332" max="3333" width="15" style="10" customWidth="1"/>
    <col min="3334" max="3334" width="12" style="10" bestFit="1" customWidth="1"/>
    <col min="3335" max="3335" width="12.28515625" style="10" bestFit="1" customWidth="1"/>
    <col min="3336" max="3336" width="1.5703125" style="10" customWidth="1"/>
    <col min="3337" max="3340" width="9.85546875" style="10" customWidth="1"/>
    <col min="3341" max="3586" width="11.140625" style="10"/>
    <col min="3587" max="3587" width="58.85546875" style="10" customWidth="1"/>
    <col min="3588" max="3589" width="15" style="10" customWidth="1"/>
    <col min="3590" max="3590" width="12" style="10" bestFit="1" customWidth="1"/>
    <col min="3591" max="3591" width="12.28515625" style="10" bestFit="1" customWidth="1"/>
    <col min="3592" max="3592" width="1.5703125" style="10" customWidth="1"/>
    <col min="3593" max="3596" width="9.85546875" style="10" customWidth="1"/>
    <col min="3597" max="3842" width="11.140625" style="10"/>
    <col min="3843" max="3843" width="58.85546875" style="10" customWidth="1"/>
    <col min="3844" max="3845" width="15" style="10" customWidth="1"/>
    <col min="3846" max="3846" width="12" style="10" bestFit="1" customWidth="1"/>
    <col min="3847" max="3847" width="12.28515625" style="10" bestFit="1" customWidth="1"/>
    <col min="3848" max="3848" width="1.5703125" style="10" customWidth="1"/>
    <col min="3849" max="3852" width="9.85546875" style="10" customWidth="1"/>
    <col min="3853" max="4098" width="11.140625" style="10"/>
    <col min="4099" max="4099" width="58.85546875" style="10" customWidth="1"/>
    <col min="4100" max="4101" width="15" style="10" customWidth="1"/>
    <col min="4102" max="4102" width="12" style="10" bestFit="1" customWidth="1"/>
    <col min="4103" max="4103" width="12.28515625" style="10" bestFit="1" customWidth="1"/>
    <col min="4104" max="4104" width="1.5703125" style="10" customWidth="1"/>
    <col min="4105" max="4108" width="9.85546875" style="10" customWidth="1"/>
    <col min="4109" max="4354" width="11.140625" style="10"/>
    <col min="4355" max="4355" width="58.85546875" style="10" customWidth="1"/>
    <col min="4356" max="4357" width="15" style="10" customWidth="1"/>
    <col min="4358" max="4358" width="12" style="10" bestFit="1" customWidth="1"/>
    <col min="4359" max="4359" width="12.28515625" style="10" bestFit="1" customWidth="1"/>
    <col min="4360" max="4360" width="1.5703125" style="10" customWidth="1"/>
    <col min="4361" max="4364" width="9.85546875" style="10" customWidth="1"/>
    <col min="4365" max="4610" width="11.140625" style="10"/>
    <col min="4611" max="4611" width="58.85546875" style="10" customWidth="1"/>
    <col min="4612" max="4613" width="15" style="10" customWidth="1"/>
    <col min="4614" max="4614" width="12" style="10" bestFit="1" customWidth="1"/>
    <col min="4615" max="4615" width="12.28515625" style="10" bestFit="1" customWidth="1"/>
    <col min="4616" max="4616" width="1.5703125" style="10" customWidth="1"/>
    <col min="4617" max="4620" width="9.85546875" style="10" customWidth="1"/>
    <col min="4621" max="4866" width="11.140625" style="10"/>
    <col min="4867" max="4867" width="58.85546875" style="10" customWidth="1"/>
    <col min="4868" max="4869" width="15" style="10" customWidth="1"/>
    <col min="4870" max="4870" width="12" style="10" bestFit="1" customWidth="1"/>
    <col min="4871" max="4871" width="12.28515625" style="10" bestFit="1" customWidth="1"/>
    <col min="4872" max="4872" width="1.5703125" style="10" customWidth="1"/>
    <col min="4873" max="4876" width="9.85546875" style="10" customWidth="1"/>
    <col min="4877" max="5122" width="11.140625" style="10"/>
    <col min="5123" max="5123" width="58.85546875" style="10" customWidth="1"/>
    <col min="5124" max="5125" width="15" style="10" customWidth="1"/>
    <col min="5126" max="5126" width="12" style="10" bestFit="1" customWidth="1"/>
    <col min="5127" max="5127" width="12.28515625" style="10" bestFit="1" customWidth="1"/>
    <col min="5128" max="5128" width="1.5703125" style="10" customWidth="1"/>
    <col min="5129" max="5132" width="9.85546875" style="10" customWidth="1"/>
    <col min="5133" max="5378" width="11.140625" style="10"/>
    <col min="5379" max="5379" width="58.85546875" style="10" customWidth="1"/>
    <col min="5380" max="5381" width="15" style="10" customWidth="1"/>
    <col min="5382" max="5382" width="12" style="10" bestFit="1" customWidth="1"/>
    <col min="5383" max="5383" width="12.28515625" style="10" bestFit="1" customWidth="1"/>
    <col min="5384" max="5384" width="1.5703125" style="10" customWidth="1"/>
    <col min="5385" max="5388" width="9.85546875" style="10" customWidth="1"/>
    <col min="5389" max="5634" width="11.140625" style="10"/>
    <col min="5635" max="5635" width="58.85546875" style="10" customWidth="1"/>
    <col min="5636" max="5637" width="15" style="10" customWidth="1"/>
    <col min="5638" max="5638" width="12" style="10" bestFit="1" customWidth="1"/>
    <col min="5639" max="5639" width="12.28515625" style="10" bestFit="1" customWidth="1"/>
    <col min="5640" max="5640" width="1.5703125" style="10" customWidth="1"/>
    <col min="5641" max="5644" width="9.85546875" style="10" customWidth="1"/>
    <col min="5645" max="5890" width="11.140625" style="10"/>
    <col min="5891" max="5891" width="58.85546875" style="10" customWidth="1"/>
    <col min="5892" max="5893" width="15" style="10" customWidth="1"/>
    <col min="5894" max="5894" width="12" style="10" bestFit="1" customWidth="1"/>
    <col min="5895" max="5895" width="12.28515625" style="10" bestFit="1" customWidth="1"/>
    <col min="5896" max="5896" width="1.5703125" style="10" customWidth="1"/>
    <col min="5897" max="5900" width="9.85546875" style="10" customWidth="1"/>
    <col min="5901" max="6146" width="11.140625" style="10"/>
    <col min="6147" max="6147" width="58.85546875" style="10" customWidth="1"/>
    <col min="6148" max="6149" width="15" style="10" customWidth="1"/>
    <col min="6150" max="6150" width="12" style="10" bestFit="1" customWidth="1"/>
    <col min="6151" max="6151" width="12.28515625" style="10" bestFit="1" customWidth="1"/>
    <col min="6152" max="6152" width="1.5703125" style="10" customWidth="1"/>
    <col min="6153" max="6156" width="9.85546875" style="10" customWidth="1"/>
    <col min="6157" max="6402" width="11.140625" style="10"/>
    <col min="6403" max="6403" width="58.85546875" style="10" customWidth="1"/>
    <col min="6404" max="6405" width="15" style="10" customWidth="1"/>
    <col min="6406" max="6406" width="12" style="10" bestFit="1" customWidth="1"/>
    <col min="6407" max="6407" width="12.28515625" style="10" bestFit="1" customWidth="1"/>
    <col min="6408" max="6408" width="1.5703125" style="10" customWidth="1"/>
    <col min="6409" max="6412" width="9.85546875" style="10" customWidth="1"/>
    <col min="6413" max="6658" width="11.140625" style="10"/>
    <col min="6659" max="6659" width="58.85546875" style="10" customWidth="1"/>
    <col min="6660" max="6661" width="15" style="10" customWidth="1"/>
    <col min="6662" max="6662" width="12" style="10" bestFit="1" customWidth="1"/>
    <col min="6663" max="6663" width="12.28515625" style="10" bestFit="1" customWidth="1"/>
    <col min="6664" max="6664" width="1.5703125" style="10" customWidth="1"/>
    <col min="6665" max="6668" width="9.85546875" style="10" customWidth="1"/>
    <col min="6669" max="6914" width="11.140625" style="10"/>
    <col min="6915" max="6915" width="58.85546875" style="10" customWidth="1"/>
    <col min="6916" max="6917" width="15" style="10" customWidth="1"/>
    <col min="6918" max="6918" width="12" style="10" bestFit="1" customWidth="1"/>
    <col min="6919" max="6919" width="12.28515625" style="10" bestFit="1" customWidth="1"/>
    <col min="6920" max="6920" width="1.5703125" style="10" customWidth="1"/>
    <col min="6921" max="6924" width="9.85546875" style="10" customWidth="1"/>
    <col min="6925" max="7170" width="11.140625" style="10"/>
    <col min="7171" max="7171" width="58.85546875" style="10" customWidth="1"/>
    <col min="7172" max="7173" width="15" style="10" customWidth="1"/>
    <col min="7174" max="7174" width="12" style="10" bestFit="1" customWidth="1"/>
    <col min="7175" max="7175" width="12.28515625" style="10" bestFit="1" customWidth="1"/>
    <col min="7176" max="7176" width="1.5703125" style="10" customWidth="1"/>
    <col min="7177" max="7180" width="9.85546875" style="10" customWidth="1"/>
    <col min="7181" max="7426" width="11.140625" style="10"/>
    <col min="7427" max="7427" width="58.85546875" style="10" customWidth="1"/>
    <col min="7428" max="7429" width="15" style="10" customWidth="1"/>
    <col min="7430" max="7430" width="12" style="10" bestFit="1" customWidth="1"/>
    <col min="7431" max="7431" width="12.28515625" style="10" bestFit="1" customWidth="1"/>
    <col min="7432" max="7432" width="1.5703125" style="10" customWidth="1"/>
    <col min="7433" max="7436" width="9.85546875" style="10" customWidth="1"/>
    <col min="7437" max="7682" width="11.140625" style="10"/>
    <col min="7683" max="7683" width="58.85546875" style="10" customWidth="1"/>
    <col min="7684" max="7685" width="15" style="10" customWidth="1"/>
    <col min="7686" max="7686" width="12" style="10" bestFit="1" customWidth="1"/>
    <col min="7687" max="7687" width="12.28515625" style="10" bestFit="1" customWidth="1"/>
    <col min="7688" max="7688" width="1.5703125" style="10" customWidth="1"/>
    <col min="7689" max="7692" width="9.85546875" style="10" customWidth="1"/>
    <col min="7693" max="7938" width="11.140625" style="10"/>
    <col min="7939" max="7939" width="58.85546875" style="10" customWidth="1"/>
    <col min="7940" max="7941" width="15" style="10" customWidth="1"/>
    <col min="7942" max="7942" width="12" style="10" bestFit="1" customWidth="1"/>
    <col min="7943" max="7943" width="12.28515625" style="10" bestFit="1" customWidth="1"/>
    <col min="7944" max="7944" width="1.5703125" style="10" customWidth="1"/>
    <col min="7945" max="7948" width="9.85546875" style="10" customWidth="1"/>
    <col min="7949" max="8194" width="11.140625" style="10"/>
    <col min="8195" max="8195" width="58.85546875" style="10" customWidth="1"/>
    <col min="8196" max="8197" width="15" style="10" customWidth="1"/>
    <col min="8198" max="8198" width="12" style="10" bestFit="1" customWidth="1"/>
    <col min="8199" max="8199" width="12.28515625" style="10" bestFit="1" customWidth="1"/>
    <col min="8200" max="8200" width="1.5703125" style="10" customWidth="1"/>
    <col min="8201" max="8204" width="9.85546875" style="10" customWidth="1"/>
    <col min="8205" max="8450" width="11.140625" style="10"/>
    <col min="8451" max="8451" width="58.85546875" style="10" customWidth="1"/>
    <col min="8452" max="8453" width="15" style="10" customWidth="1"/>
    <col min="8454" max="8454" width="12" style="10" bestFit="1" customWidth="1"/>
    <col min="8455" max="8455" width="12.28515625" style="10" bestFit="1" customWidth="1"/>
    <col min="8456" max="8456" width="1.5703125" style="10" customWidth="1"/>
    <col min="8457" max="8460" width="9.85546875" style="10" customWidth="1"/>
    <col min="8461" max="8706" width="11.140625" style="10"/>
    <col min="8707" max="8707" width="58.85546875" style="10" customWidth="1"/>
    <col min="8708" max="8709" width="15" style="10" customWidth="1"/>
    <col min="8710" max="8710" width="12" style="10" bestFit="1" customWidth="1"/>
    <col min="8711" max="8711" width="12.28515625" style="10" bestFit="1" customWidth="1"/>
    <col min="8712" max="8712" width="1.5703125" style="10" customWidth="1"/>
    <col min="8713" max="8716" width="9.85546875" style="10" customWidth="1"/>
    <col min="8717" max="8962" width="11.140625" style="10"/>
    <col min="8963" max="8963" width="58.85546875" style="10" customWidth="1"/>
    <col min="8964" max="8965" width="15" style="10" customWidth="1"/>
    <col min="8966" max="8966" width="12" style="10" bestFit="1" customWidth="1"/>
    <col min="8967" max="8967" width="12.28515625" style="10" bestFit="1" customWidth="1"/>
    <col min="8968" max="8968" width="1.5703125" style="10" customWidth="1"/>
    <col min="8969" max="8972" width="9.85546875" style="10" customWidth="1"/>
    <col min="8973" max="9218" width="11.140625" style="10"/>
    <col min="9219" max="9219" width="58.85546875" style="10" customWidth="1"/>
    <col min="9220" max="9221" width="15" style="10" customWidth="1"/>
    <col min="9222" max="9222" width="12" style="10" bestFit="1" customWidth="1"/>
    <col min="9223" max="9223" width="12.28515625" style="10" bestFit="1" customWidth="1"/>
    <col min="9224" max="9224" width="1.5703125" style="10" customWidth="1"/>
    <col min="9225" max="9228" width="9.85546875" style="10" customWidth="1"/>
    <col min="9229" max="9474" width="11.140625" style="10"/>
    <col min="9475" max="9475" width="58.85546875" style="10" customWidth="1"/>
    <col min="9476" max="9477" width="15" style="10" customWidth="1"/>
    <col min="9478" max="9478" width="12" style="10" bestFit="1" customWidth="1"/>
    <col min="9479" max="9479" width="12.28515625" style="10" bestFit="1" customWidth="1"/>
    <col min="9480" max="9480" width="1.5703125" style="10" customWidth="1"/>
    <col min="9481" max="9484" width="9.85546875" style="10" customWidth="1"/>
    <col min="9485" max="9730" width="11.140625" style="10"/>
    <col min="9731" max="9731" width="58.85546875" style="10" customWidth="1"/>
    <col min="9732" max="9733" width="15" style="10" customWidth="1"/>
    <col min="9734" max="9734" width="12" style="10" bestFit="1" customWidth="1"/>
    <col min="9735" max="9735" width="12.28515625" style="10" bestFit="1" customWidth="1"/>
    <col min="9736" max="9736" width="1.5703125" style="10" customWidth="1"/>
    <col min="9737" max="9740" width="9.85546875" style="10" customWidth="1"/>
    <col min="9741" max="9986" width="11.140625" style="10"/>
    <col min="9987" max="9987" width="58.85546875" style="10" customWidth="1"/>
    <col min="9988" max="9989" width="15" style="10" customWidth="1"/>
    <col min="9990" max="9990" width="12" style="10" bestFit="1" customWidth="1"/>
    <col min="9991" max="9991" width="12.28515625" style="10" bestFit="1" customWidth="1"/>
    <col min="9992" max="9992" width="1.5703125" style="10" customWidth="1"/>
    <col min="9993" max="9996" width="9.85546875" style="10" customWidth="1"/>
    <col min="9997" max="10242" width="11.140625" style="10"/>
    <col min="10243" max="10243" width="58.85546875" style="10" customWidth="1"/>
    <col min="10244" max="10245" width="15" style="10" customWidth="1"/>
    <col min="10246" max="10246" width="12" style="10" bestFit="1" customWidth="1"/>
    <col min="10247" max="10247" width="12.28515625" style="10" bestFit="1" customWidth="1"/>
    <col min="10248" max="10248" width="1.5703125" style="10" customWidth="1"/>
    <col min="10249" max="10252" width="9.85546875" style="10" customWidth="1"/>
    <col min="10253" max="10498" width="11.140625" style="10"/>
    <col min="10499" max="10499" width="58.85546875" style="10" customWidth="1"/>
    <col min="10500" max="10501" width="15" style="10" customWidth="1"/>
    <col min="10502" max="10502" width="12" style="10" bestFit="1" customWidth="1"/>
    <col min="10503" max="10503" width="12.28515625" style="10" bestFit="1" customWidth="1"/>
    <col min="10504" max="10504" width="1.5703125" style="10" customWidth="1"/>
    <col min="10505" max="10508" width="9.85546875" style="10" customWidth="1"/>
    <col min="10509" max="10754" width="11.140625" style="10"/>
    <col min="10755" max="10755" width="58.85546875" style="10" customWidth="1"/>
    <col min="10756" max="10757" width="15" style="10" customWidth="1"/>
    <col min="10758" max="10758" width="12" style="10" bestFit="1" customWidth="1"/>
    <col min="10759" max="10759" width="12.28515625" style="10" bestFit="1" customWidth="1"/>
    <col min="10760" max="10760" width="1.5703125" style="10" customWidth="1"/>
    <col min="10761" max="10764" width="9.85546875" style="10" customWidth="1"/>
    <col min="10765" max="11010" width="11.140625" style="10"/>
    <col min="11011" max="11011" width="58.85546875" style="10" customWidth="1"/>
    <col min="11012" max="11013" width="15" style="10" customWidth="1"/>
    <col min="11014" max="11014" width="12" style="10" bestFit="1" customWidth="1"/>
    <col min="11015" max="11015" width="12.28515625" style="10" bestFit="1" customWidth="1"/>
    <col min="11016" max="11016" width="1.5703125" style="10" customWidth="1"/>
    <col min="11017" max="11020" width="9.85546875" style="10" customWidth="1"/>
    <col min="11021" max="11266" width="11.140625" style="10"/>
    <col min="11267" max="11267" width="58.85546875" style="10" customWidth="1"/>
    <col min="11268" max="11269" width="15" style="10" customWidth="1"/>
    <col min="11270" max="11270" width="12" style="10" bestFit="1" customWidth="1"/>
    <col min="11271" max="11271" width="12.28515625" style="10" bestFit="1" customWidth="1"/>
    <col min="11272" max="11272" width="1.5703125" style="10" customWidth="1"/>
    <col min="11273" max="11276" width="9.85546875" style="10" customWidth="1"/>
    <col min="11277" max="11522" width="11.140625" style="10"/>
    <col min="11523" max="11523" width="58.85546875" style="10" customWidth="1"/>
    <col min="11524" max="11525" width="15" style="10" customWidth="1"/>
    <col min="11526" max="11526" width="12" style="10" bestFit="1" customWidth="1"/>
    <col min="11527" max="11527" width="12.28515625" style="10" bestFit="1" customWidth="1"/>
    <col min="11528" max="11528" width="1.5703125" style="10" customWidth="1"/>
    <col min="11529" max="11532" width="9.85546875" style="10" customWidth="1"/>
    <col min="11533" max="11778" width="11.140625" style="10"/>
    <col min="11779" max="11779" width="58.85546875" style="10" customWidth="1"/>
    <col min="11780" max="11781" width="15" style="10" customWidth="1"/>
    <col min="11782" max="11782" width="12" style="10" bestFit="1" customWidth="1"/>
    <col min="11783" max="11783" width="12.28515625" style="10" bestFit="1" customWidth="1"/>
    <col min="11784" max="11784" width="1.5703125" style="10" customWidth="1"/>
    <col min="11785" max="11788" width="9.85546875" style="10" customWidth="1"/>
    <col min="11789" max="12034" width="11.140625" style="10"/>
    <col min="12035" max="12035" width="58.85546875" style="10" customWidth="1"/>
    <col min="12036" max="12037" width="15" style="10" customWidth="1"/>
    <col min="12038" max="12038" width="12" style="10" bestFit="1" customWidth="1"/>
    <col min="12039" max="12039" width="12.28515625" style="10" bestFit="1" customWidth="1"/>
    <col min="12040" max="12040" width="1.5703125" style="10" customWidth="1"/>
    <col min="12041" max="12044" width="9.85546875" style="10" customWidth="1"/>
    <col min="12045" max="12290" width="11.140625" style="10"/>
    <col min="12291" max="12291" width="58.85546875" style="10" customWidth="1"/>
    <col min="12292" max="12293" width="15" style="10" customWidth="1"/>
    <col min="12294" max="12294" width="12" style="10" bestFit="1" customWidth="1"/>
    <col min="12295" max="12295" width="12.28515625" style="10" bestFit="1" customWidth="1"/>
    <col min="12296" max="12296" width="1.5703125" style="10" customWidth="1"/>
    <col min="12297" max="12300" width="9.85546875" style="10" customWidth="1"/>
    <col min="12301" max="12546" width="11.140625" style="10"/>
    <col min="12547" max="12547" width="58.85546875" style="10" customWidth="1"/>
    <col min="12548" max="12549" width="15" style="10" customWidth="1"/>
    <col min="12550" max="12550" width="12" style="10" bestFit="1" customWidth="1"/>
    <col min="12551" max="12551" width="12.28515625" style="10" bestFit="1" customWidth="1"/>
    <col min="12552" max="12552" width="1.5703125" style="10" customWidth="1"/>
    <col min="12553" max="12556" width="9.85546875" style="10" customWidth="1"/>
    <col min="12557" max="12802" width="11.140625" style="10"/>
    <col min="12803" max="12803" width="58.85546875" style="10" customWidth="1"/>
    <col min="12804" max="12805" width="15" style="10" customWidth="1"/>
    <col min="12806" max="12806" width="12" style="10" bestFit="1" customWidth="1"/>
    <col min="12807" max="12807" width="12.28515625" style="10" bestFit="1" customWidth="1"/>
    <col min="12808" max="12808" width="1.5703125" style="10" customWidth="1"/>
    <col min="12809" max="12812" width="9.85546875" style="10" customWidth="1"/>
    <col min="12813" max="13058" width="11.140625" style="10"/>
    <col min="13059" max="13059" width="58.85546875" style="10" customWidth="1"/>
    <col min="13060" max="13061" width="15" style="10" customWidth="1"/>
    <col min="13062" max="13062" width="12" style="10" bestFit="1" customWidth="1"/>
    <col min="13063" max="13063" width="12.28515625" style="10" bestFit="1" customWidth="1"/>
    <col min="13064" max="13064" width="1.5703125" style="10" customWidth="1"/>
    <col min="13065" max="13068" width="9.85546875" style="10" customWidth="1"/>
    <col min="13069" max="13314" width="11.140625" style="10"/>
    <col min="13315" max="13315" width="58.85546875" style="10" customWidth="1"/>
    <col min="13316" max="13317" width="15" style="10" customWidth="1"/>
    <col min="13318" max="13318" width="12" style="10" bestFit="1" customWidth="1"/>
    <col min="13319" max="13319" width="12.28515625" style="10" bestFit="1" customWidth="1"/>
    <col min="13320" max="13320" width="1.5703125" style="10" customWidth="1"/>
    <col min="13321" max="13324" width="9.85546875" style="10" customWidth="1"/>
    <col min="13325" max="13570" width="11.140625" style="10"/>
    <col min="13571" max="13571" width="58.85546875" style="10" customWidth="1"/>
    <col min="13572" max="13573" width="15" style="10" customWidth="1"/>
    <col min="13574" max="13574" width="12" style="10" bestFit="1" customWidth="1"/>
    <col min="13575" max="13575" width="12.28515625" style="10" bestFit="1" customWidth="1"/>
    <col min="13576" max="13576" width="1.5703125" style="10" customWidth="1"/>
    <col min="13577" max="13580" width="9.85546875" style="10" customWidth="1"/>
    <col min="13581" max="13826" width="11.140625" style="10"/>
    <col min="13827" max="13827" width="58.85546875" style="10" customWidth="1"/>
    <col min="13828" max="13829" width="15" style="10" customWidth="1"/>
    <col min="13830" max="13830" width="12" style="10" bestFit="1" customWidth="1"/>
    <col min="13831" max="13831" width="12.28515625" style="10" bestFit="1" customWidth="1"/>
    <col min="13832" max="13832" width="1.5703125" style="10" customWidth="1"/>
    <col min="13833" max="13836" width="9.85546875" style="10" customWidth="1"/>
    <col min="13837" max="14082" width="11.140625" style="10"/>
    <col min="14083" max="14083" width="58.85546875" style="10" customWidth="1"/>
    <col min="14084" max="14085" width="15" style="10" customWidth="1"/>
    <col min="14086" max="14086" width="12" style="10" bestFit="1" customWidth="1"/>
    <col min="14087" max="14087" width="12.28515625" style="10" bestFit="1" customWidth="1"/>
    <col min="14088" max="14088" width="1.5703125" style="10" customWidth="1"/>
    <col min="14089" max="14092" width="9.85546875" style="10" customWidth="1"/>
    <col min="14093" max="14338" width="11.140625" style="10"/>
    <col min="14339" max="14339" width="58.85546875" style="10" customWidth="1"/>
    <col min="14340" max="14341" width="15" style="10" customWidth="1"/>
    <col min="14342" max="14342" width="12" style="10" bestFit="1" customWidth="1"/>
    <col min="14343" max="14343" width="12.28515625" style="10" bestFit="1" customWidth="1"/>
    <col min="14344" max="14344" width="1.5703125" style="10" customWidth="1"/>
    <col min="14345" max="14348" width="9.85546875" style="10" customWidth="1"/>
    <col min="14349" max="14594" width="11.140625" style="10"/>
    <col min="14595" max="14595" width="58.85546875" style="10" customWidth="1"/>
    <col min="14596" max="14597" width="15" style="10" customWidth="1"/>
    <col min="14598" max="14598" width="12" style="10" bestFit="1" customWidth="1"/>
    <col min="14599" max="14599" width="12.28515625" style="10" bestFit="1" customWidth="1"/>
    <col min="14600" max="14600" width="1.5703125" style="10" customWidth="1"/>
    <col min="14601" max="14604" width="9.85546875" style="10" customWidth="1"/>
    <col min="14605" max="14850" width="11.140625" style="10"/>
    <col min="14851" max="14851" width="58.85546875" style="10" customWidth="1"/>
    <col min="14852" max="14853" width="15" style="10" customWidth="1"/>
    <col min="14854" max="14854" width="12" style="10" bestFit="1" customWidth="1"/>
    <col min="14855" max="14855" width="12.28515625" style="10" bestFit="1" customWidth="1"/>
    <col min="14856" max="14856" width="1.5703125" style="10" customWidth="1"/>
    <col min="14857" max="14860" width="9.85546875" style="10" customWidth="1"/>
    <col min="14861" max="15106" width="11.140625" style="10"/>
    <col min="15107" max="15107" width="58.85546875" style="10" customWidth="1"/>
    <col min="15108" max="15109" width="15" style="10" customWidth="1"/>
    <col min="15110" max="15110" width="12" style="10" bestFit="1" customWidth="1"/>
    <col min="15111" max="15111" width="12.28515625" style="10" bestFit="1" customWidth="1"/>
    <col min="15112" max="15112" width="1.5703125" style="10" customWidth="1"/>
    <col min="15113" max="15116" width="9.85546875" style="10" customWidth="1"/>
    <col min="15117" max="15362" width="11.140625" style="10"/>
    <col min="15363" max="15363" width="58.85546875" style="10" customWidth="1"/>
    <col min="15364" max="15365" width="15" style="10" customWidth="1"/>
    <col min="15366" max="15366" width="12" style="10" bestFit="1" customWidth="1"/>
    <col min="15367" max="15367" width="12.28515625" style="10" bestFit="1" customWidth="1"/>
    <col min="15368" max="15368" width="1.5703125" style="10" customWidth="1"/>
    <col min="15369" max="15372" width="9.85546875" style="10" customWidth="1"/>
    <col min="15373" max="15618" width="11.140625" style="10"/>
    <col min="15619" max="15619" width="58.85546875" style="10" customWidth="1"/>
    <col min="15620" max="15621" width="15" style="10" customWidth="1"/>
    <col min="15622" max="15622" width="12" style="10" bestFit="1" customWidth="1"/>
    <col min="15623" max="15623" width="12.28515625" style="10" bestFit="1" customWidth="1"/>
    <col min="15624" max="15624" width="1.5703125" style="10" customWidth="1"/>
    <col min="15625" max="15628" width="9.85546875" style="10" customWidth="1"/>
    <col min="15629" max="15874" width="11.140625" style="10"/>
    <col min="15875" max="15875" width="58.85546875" style="10" customWidth="1"/>
    <col min="15876" max="15877" width="15" style="10" customWidth="1"/>
    <col min="15878" max="15878" width="12" style="10" bestFit="1" customWidth="1"/>
    <col min="15879" max="15879" width="12.28515625" style="10" bestFit="1" customWidth="1"/>
    <col min="15880" max="15880" width="1.5703125" style="10" customWidth="1"/>
    <col min="15881" max="15884" width="9.85546875" style="10" customWidth="1"/>
    <col min="15885" max="16130" width="11.140625" style="10"/>
    <col min="16131" max="16131" width="58.85546875" style="10" customWidth="1"/>
    <col min="16132" max="16133" width="15" style="10" customWidth="1"/>
    <col min="16134" max="16134" width="12" style="10" bestFit="1" customWidth="1"/>
    <col min="16135" max="16135" width="12.28515625" style="10" bestFit="1" customWidth="1"/>
    <col min="16136" max="16136" width="1.5703125" style="10" customWidth="1"/>
    <col min="16137" max="16140" width="9.85546875" style="10" customWidth="1"/>
    <col min="16141" max="16384" width="11.140625" style="10"/>
  </cols>
  <sheetData>
    <row r="1" spans="1:10" s="6" customFormat="1" ht="16.5" customHeight="1" x14ac:dyDescent="0.25">
      <c r="A1" s="189" t="s">
        <v>190</v>
      </c>
      <c r="B1" s="189"/>
      <c r="C1" s="190"/>
      <c r="D1" s="190"/>
      <c r="E1" s="4"/>
      <c r="F1" s="5"/>
      <c r="I1" s="111"/>
    </row>
    <row r="2" spans="1:10" s="6" customFormat="1" ht="16.5" customHeight="1" x14ac:dyDescent="0.25">
      <c r="A2" s="7"/>
      <c r="B2" s="7"/>
      <c r="C2" s="7"/>
      <c r="D2" s="7"/>
      <c r="E2" s="7"/>
      <c r="F2" s="5"/>
      <c r="I2" s="111"/>
    </row>
    <row r="3" spans="1:10" s="6" customFormat="1" ht="16.5" customHeight="1" x14ac:dyDescent="0.25">
      <c r="A3" s="189" t="s">
        <v>191</v>
      </c>
      <c r="B3" s="189"/>
      <c r="C3" s="190"/>
      <c r="D3" s="190"/>
      <c r="E3" s="4"/>
      <c r="F3" s="5"/>
      <c r="I3" s="111"/>
    </row>
    <row r="4" spans="1:10" ht="16.5" customHeight="1" x14ac:dyDescent="0.25">
      <c r="A4" s="191"/>
      <c r="B4" s="191"/>
      <c r="C4" s="191"/>
      <c r="D4" s="191"/>
      <c r="E4" s="8"/>
      <c r="F4" s="9"/>
    </row>
    <row r="5" spans="1:10" ht="16.5" customHeight="1" x14ac:dyDescent="0.25">
      <c r="A5" s="12"/>
      <c r="B5" s="12"/>
      <c r="C5" s="12"/>
      <c r="D5" s="12"/>
      <c r="E5" s="12"/>
      <c r="F5" s="9"/>
    </row>
    <row r="6" spans="1:10" s="16" customFormat="1" ht="14.25" customHeight="1" x14ac:dyDescent="0.25">
      <c r="A6" s="13"/>
      <c r="B6" s="193" t="s">
        <v>192</v>
      </c>
      <c r="C6" s="193"/>
      <c r="D6" s="193"/>
      <c r="E6" s="14"/>
      <c r="F6" s="15"/>
      <c r="I6" s="30"/>
    </row>
    <row r="7" spans="1:10" s="16" customFormat="1" ht="14.25" customHeight="1" x14ac:dyDescent="0.25">
      <c r="B7" s="17">
        <v>2011</v>
      </c>
      <c r="C7" s="17">
        <v>2010</v>
      </c>
      <c r="D7" s="17">
        <v>2009</v>
      </c>
      <c r="E7" s="17">
        <v>2008</v>
      </c>
      <c r="F7" s="15"/>
      <c r="G7" s="18" t="s">
        <v>193</v>
      </c>
      <c r="H7" s="19"/>
      <c r="I7" s="112" t="s">
        <v>194</v>
      </c>
    </row>
    <row r="8" spans="1:10" s="16" customFormat="1" ht="14.25" customHeight="1" x14ac:dyDescent="0.25">
      <c r="A8" s="19" t="s">
        <v>195</v>
      </c>
      <c r="B8" s="19"/>
      <c r="C8" s="19"/>
      <c r="F8" s="15"/>
      <c r="I8" s="30"/>
    </row>
    <row r="9" spans="1:10" s="16" customFormat="1" ht="14.25" customHeight="1" x14ac:dyDescent="0.25">
      <c r="A9" s="16" t="s">
        <v>196</v>
      </c>
      <c r="B9" s="19"/>
      <c r="C9" s="19"/>
      <c r="F9" s="15"/>
      <c r="I9" s="30"/>
    </row>
    <row r="10" spans="1:10" s="16" customFormat="1" ht="15" x14ac:dyDescent="0.25">
      <c r="A10" s="20" t="s">
        <v>197</v>
      </c>
      <c r="B10" s="21">
        <f>ROUND(SUM(TB!N7:N12),0)</f>
        <v>25585015</v>
      </c>
      <c r="C10" s="21">
        <f>ROUND(SUM(TB!O7:O12),0)</f>
        <v>4774600</v>
      </c>
      <c r="D10" s="21">
        <f>ROUND(SUM(TB!P7:P12),0)</f>
        <v>2474571</v>
      </c>
      <c r="E10" s="21">
        <v>427940</v>
      </c>
      <c r="F10" s="15"/>
      <c r="G10" s="22">
        <f>B10-C10</f>
        <v>20810415</v>
      </c>
      <c r="I10" s="192"/>
    </row>
    <row r="11" spans="1:10" s="16" customFormat="1" ht="64.5" customHeight="1" x14ac:dyDescent="0.25">
      <c r="A11" s="20" t="s">
        <v>198</v>
      </c>
      <c r="B11" s="23">
        <f>ROUND(SUM(TB!N13:N14),0)</f>
        <v>62470529</v>
      </c>
      <c r="C11" s="23">
        <f>ROUND(SUM(TB!O13:O14),0)</f>
        <v>31943170</v>
      </c>
      <c r="D11" s="23">
        <f>ROUND(SUM(TB!P13:P14),0)</f>
        <v>1214988</v>
      </c>
      <c r="E11" s="23">
        <v>1455666</v>
      </c>
      <c r="F11" s="15"/>
      <c r="G11" s="22">
        <f t="shared" ref="G11:G14" si="0">B11-C11</f>
        <v>30527359</v>
      </c>
      <c r="I11" s="192"/>
    </row>
    <row r="12" spans="1:10" s="16" customFormat="1" ht="15" x14ac:dyDescent="0.25">
      <c r="A12" s="20" t="s">
        <v>199</v>
      </c>
      <c r="B12" s="24">
        <f>ROUND(TB!N15,0)</f>
        <v>0</v>
      </c>
      <c r="C12" s="24">
        <f>ROUND(TB!O15,0)</f>
        <v>54722</v>
      </c>
      <c r="D12" s="24">
        <f>ROUND(TB!P15,0)</f>
        <v>28560</v>
      </c>
      <c r="E12" s="24">
        <v>163818</v>
      </c>
      <c r="F12" s="15"/>
      <c r="G12" s="22">
        <f t="shared" si="0"/>
        <v>-54722</v>
      </c>
      <c r="I12" s="113"/>
    </row>
    <row r="13" spans="1:10" s="16" customFormat="1" ht="49.5" customHeight="1" x14ac:dyDescent="0.25">
      <c r="A13" s="20" t="s">
        <v>200</v>
      </c>
      <c r="B13" s="24">
        <f>ROUND(SUM(TB!N17:N28),0)</f>
        <v>665401</v>
      </c>
      <c r="C13" s="24">
        <f>ROUND(SUM(TB!O17:O28),0)-1</f>
        <v>827422</v>
      </c>
      <c r="D13" s="24">
        <f>ROUND(SUM(TB!P17:P28),0)-3</f>
        <v>195113</v>
      </c>
      <c r="E13" s="24">
        <v>250319</v>
      </c>
      <c r="F13" s="15"/>
      <c r="G13" s="22">
        <f t="shared" si="0"/>
        <v>-162021</v>
      </c>
      <c r="I13" s="114"/>
    </row>
    <row r="14" spans="1:10" s="16" customFormat="1" ht="18" customHeight="1" x14ac:dyDescent="0.25">
      <c r="A14" s="20" t="s">
        <v>201</v>
      </c>
      <c r="B14" s="25">
        <f>ROUND(TB!N16,0)</f>
        <v>0</v>
      </c>
      <c r="C14" s="25">
        <f>ROUND(TB!O16,0)</f>
        <v>0</v>
      </c>
      <c r="D14" s="25">
        <v>581395</v>
      </c>
      <c r="E14" s="25">
        <v>0</v>
      </c>
      <c r="F14" s="15"/>
      <c r="G14" s="22">
        <f t="shared" si="0"/>
        <v>0</v>
      </c>
      <c r="I14" s="113"/>
      <c r="J14" s="26"/>
    </row>
    <row r="15" spans="1:10" s="16" customFormat="1" ht="14.25" customHeight="1" x14ac:dyDescent="0.25">
      <c r="A15" s="16" t="s">
        <v>202</v>
      </c>
      <c r="B15" s="23">
        <f>SUM(B10:B14)</f>
        <v>88720945</v>
      </c>
      <c r="C15" s="23">
        <f t="shared" ref="C15:D15" si="1">SUM(C10:C14)</f>
        <v>37599914</v>
      </c>
      <c r="D15" s="23">
        <f t="shared" si="1"/>
        <v>4494627</v>
      </c>
      <c r="E15" s="23">
        <f>SUM(E10:E14)</f>
        <v>2297743</v>
      </c>
      <c r="F15" s="15"/>
      <c r="I15" s="115"/>
    </row>
    <row r="16" spans="1:10" s="16" customFormat="1" ht="14.25" customHeight="1" x14ac:dyDescent="0.25">
      <c r="B16" s="23"/>
      <c r="C16" s="23"/>
      <c r="D16" s="23"/>
      <c r="E16" s="23"/>
      <c r="F16" s="15"/>
      <c r="I16" s="115"/>
    </row>
    <row r="17" spans="1:10" s="16" customFormat="1" ht="80.25" customHeight="1" x14ac:dyDescent="0.25">
      <c r="A17" s="16" t="s">
        <v>203</v>
      </c>
      <c r="B17" s="23">
        <f>ROUND(SUM(TB!N29:N49),0)</f>
        <v>4547845</v>
      </c>
      <c r="C17" s="23">
        <f>ROUND(SUM(TB!O29:O49),0)</f>
        <v>2630075</v>
      </c>
      <c r="D17" s="23">
        <f>ROUND(SUM(TB!P29:P49),0)</f>
        <v>1765760</v>
      </c>
      <c r="E17" s="23">
        <v>2211474</v>
      </c>
      <c r="F17" s="15"/>
      <c r="G17" s="22">
        <f t="shared" ref="G17" si="2">B17-C17</f>
        <v>1917770</v>
      </c>
      <c r="I17" s="113"/>
    </row>
    <row r="18" spans="1:10" s="16" customFormat="1" ht="15" x14ac:dyDescent="0.25">
      <c r="A18" s="16" t="s">
        <v>306</v>
      </c>
      <c r="B18" s="23">
        <f>ROUND(SUM(TB!N51:N52),0)</f>
        <v>66946</v>
      </c>
      <c r="C18" s="23">
        <f>ROUND(SUM(TB!O51:O52),0)</f>
        <v>0</v>
      </c>
      <c r="D18" s="23">
        <f>ROUND(SUM(TB!P51:P52),0)</f>
        <v>0</v>
      </c>
      <c r="E18" s="23"/>
      <c r="F18" s="15"/>
      <c r="G18" s="22"/>
      <c r="I18" s="113"/>
    </row>
    <row r="19" spans="1:10" s="16" customFormat="1" ht="14.25" customHeight="1" thickBot="1" x14ac:dyDescent="0.3">
      <c r="A19" s="16" t="s">
        <v>204</v>
      </c>
      <c r="B19" s="27">
        <f>SUM(B15:B18)</f>
        <v>93335736</v>
      </c>
      <c r="C19" s="27">
        <f t="shared" ref="C19:D19" si="3">SUM(C15:C17)</f>
        <v>40229989</v>
      </c>
      <c r="D19" s="27">
        <f t="shared" si="3"/>
        <v>6260387</v>
      </c>
      <c r="E19" s="27">
        <f>SUM(E15,E17)</f>
        <v>4509217</v>
      </c>
      <c r="F19" s="15"/>
      <c r="I19" s="115"/>
    </row>
    <row r="20" spans="1:10" s="16" customFormat="1" ht="14.25" customHeight="1" thickTop="1" x14ac:dyDescent="0.25">
      <c r="A20" s="19"/>
      <c r="B20" s="21"/>
      <c r="C20" s="21"/>
      <c r="D20" s="21"/>
      <c r="E20" s="21"/>
      <c r="F20" s="15"/>
      <c r="I20" s="115"/>
    </row>
    <row r="21" spans="1:10" s="16" customFormat="1" ht="14.25" customHeight="1" x14ac:dyDescent="0.25">
      <c r="A21" s="19" t="s">
        <v>205</v>
      </c>
      <c r="B21" s="21"/>
      <c r="C21" s="21"/>
      <c r="D21" s="21"/>
      <c r="E21" s="21"/>
      <c r="F21" s="15"/>
      <c r="I21" s="115"/>
    </row>
    <row r="22" spans="1:10" s="16" customFormat="1" ht="14.25" customHeight="1" x14ac:dyDescent="0.25">
      <c r="A22" s="16" t="s">
        <v>206</v>
      </c>
      <c r="B22" s="21"/>
      <c r="C22" s="21"/>
      <c r="D22" s="21"/>
      <c r="E22" s="21"/>
      <c r="F22" s="15"/>
      <c r="I22" s="115"/>
    </row>
    <row r="23" spans="1:10" s="16" customFormat="1" ht="33" customHeight="1" x14ac:dyDescent="0.25">
      <c r="A23" s="20" t="s">
        <v>207</v>
      </c>
      <c r="B23" s="21">
        <f>-ROUND(TB!N53,0)</f>
        <v>1237718</v>
      </c>
      <c r="C23" s="21">
        <f>-ROUND(TB!O53,0)</f>
        <v>439500</v>
      </c>
      <c r="D23" s="21">
        <f>-ROUND(TB!P53,0)</f>
        <v>559629</v>
      </c>
      <c r="E23" s="21">
        <v>548744</v>
      </c>
      <c r="F23" s="15"/>
      <c r="G23" s="22">
        <f t="shared" ref="G23:G28" si="4">B23-C23</f>
        <v>798218</v>
      </c>
      <c r="I23" s="114"/>
    </row>
    <row r="24" spans="1:10" s="16" customFormat="1" ht="154.5" customHeight="1" x14ac:dyDescent="0.25">
      <c r="A24" s="20" t="s">
        <v>208</v>
      </c>
      <c r="B24" s="24">
        <f>-ROUND(SUM(TB!N54:N65,TB!N70),0)+3</f>
        <v>2743700</v>
      </c>
      <c r="C24" s="24">
        <f>-ROUND(SUM(TB!O54:O65,TB!O70),0)</f>
        <v>1275209</v>
      </c>
      <c r="D24" s="24">
        <f>-ROUND(SUM(TB!P54:P65,TB!P70),0)</f>
        <v>938013</v>
      </c>
      <c r="E24" s="24">
        <v>657794</v>
      </c>
      <c r="F24" s="15"/>
      <c r="G24" s="22">
        <f t="shared" si="4"/>
        <v>1468491</v>
      </c>
      <c r="I24" s="113"/>
      <c r="J24" s="26"/>
    </row>
    <row r="25" spans="1:10" s="16" customFormat="1" ht="15" hidden="1" x14ac:dyDescent="0.25">
      <c r="A25" s="20" t="s">
        <v>209</v>
      </c>
      <c r="B25" s="24"/>
      <c r="C25" s="24"/>
      <c r="D25" s="24"/>
      <c r="E25" s="24">
        <v>635955</v>
      </c>
      <c r="F25" s="15"/>
      <c r="G25" s="22">
        <f t="shared" si="4"/>
        <v>0</v>
      </c>
      <c r="I25" s="113"/>
      <c r="J25" s="26"/>
    </row>
    <row r="26" spans="1:10" s="30" customFormat="1" ht="32.25" customHeight="1" x14ac:dyDescent="0.25">
      <c r="A26" s="28" t="s">
        <v>210</v>
      </c>
      <c r="B26" s="29"/>
      <c r="C26" s="29">
        <v>1333333</v>
      </c>
      <c r="D26" s="29">
        <v>1663333</v>
      </c>
      <c r="E26" s="29">
        <v>877739</v>
      </c>
      <c r="G26" s="22">
        <f t="shared" si="4"/>
        <v>-1333333</v>
      </c>
      <c r="I26" s="113"/>
    </row>
    <row r="27" spans="1:10" s="16" customFormat="1" ht="32.25" customHeight="1" x14ac:dyDescent="0.25">
      <c r="A27" s="20" t="s">
        <v>211</v>
      </c>
      <c r="B27" s="29">
        <f>-ROUND(TB!N67,0)</f>
        <v>22941</v>
      </c>
      <c r="C27" s="24">
        <f>-ROUND(TB!O67,0)</f>
        <v>22941</v>
      </c>
      <c r="D27" s="24">
        <f>-ROUND(TB!P67,0)</f>
        <v>12228</v>
      </c>
      <c r="E27" s="24">
        <v>12228</v>
      </c>
      <c r="F27" s="15"/>
      <c r="G27" s="22">
        <f t="shared" si="4"/>
        <v>0</v>
      </c>
      <c r="I27" s="113"/>
    </row>
    <row r="28" spans="1:10" s="16" customFormat="1" ht="46.5" customHeight="1" x14ac:dyDescent="0.25">
      <c r="A28" s="20" t="s">
        <v>212</v>
      </c>
      <c r="B28" s="25">
        <f>-ROUND(SUM(TB!N69,TB!N72),0)</f>
        <v>0</v>
      </c>
      <c r="C28" s="25">
        <f>-ROUND(SUM(TB!O69,TB!O72),0)</f>
        <v>0</v>
      </c>
      <c r="D28" s="25">
        <f>-ROUND(SUM(TB!P69,TB!P72),0)</f>
        <v>8060823</v>
      </c>
      <c r="E28" s="25">
        <v>0</v>
      </c>
      <c r="F28" s="15"/>
      <c r="G28" s="22">
        <f t="shared" si="4"/>
        <v>0</v>
      </c>
      <c r="I28" s="113"/>
    </row>
    <row r="29" spans="1:10" s="16" customFormat="1" ht="14.25" customHeight="1" x14ac:dyDescent="0.25">
      <c r="A29" s="31" t="s">
        <v>213</v>
      </c>
      <c r="B29" s="23">
        <f>SUM(B23:B28)</f>
        <v>4004359</v>
      </c>
      <c r="C29" s="23">
        <f t="shared" ref="C29:D29" si="5">SUM(C23:C28)</f>
        <v>3070983</v>
      </c>
      <c r="D29" s="23">
        <f t="shared" si="5"/>
        <v>11234026</v>
      </c>
      <c r="E29" s="23">
        <f>SUM(E23:E28)</f>
        <v>2732460</v>
      </c>
      <c r="F29" s="15"/>
      <c r="I29" s="115"/>
    </row>
    <row r="30" spans="1:10" s="16" customFormat="1" ht="14.25" customHeight="1" x14ac:dyDescent="0.25">
      <c r="A30" s="31" t="s">
        <v>214</v>
      </c>
      <c r="B30" s="23">
        <f>-ROUND(TB!N73,0)</f>
        <v>13332</v>
      </c>
      <c r="C30" s="23">
        <f>-ROUND(TB!O73,0)</f>
        <v>41706</v>
      </c>
      <c r="D30" s="23">
        <f>-ROUND(TB!P73,0)</f>
        <v>0</v>
      </c>
      <c r="E30" s="23">
        <v>0</v>
      </c>
      <c r="F30" s="15"/>
      <c r="I30" s="115"/>
    </row>
    <row r="31" spans="1:10" s="16" customFormat="1" ht="14.25" customHeight="1" x14ac:dyDescent="0.25">
      <c r="A31" s="31" t="s">
        <v>215</v>
      </c>
      <c r="B31" s="23">
        <f>-ROUND(TB!N71,0)</f>
        <v>766952</v>
      </c>
      <c r="C31" s="23">
        <f>-ROUND(TB!O71,0)</f>
        <v>759200</v>
      </c>
      <c r="D31" s="23">
        <f>-ROUND(TB!P71,0)</f>
        <v>722592</v>
      </c>
      <c r="E31" s="23">
        <v>642892</v>
      </c>
      <c r="F31" s="15"/>
      <c r="G31" s="22">
        <f t="shared" ref="G31:G33" si="6">B31-C31</f>
        <v>7752</v>
      </c>
      <c r="I31" s="115"/>
    </row>
    <row r="32" spans="1:10" s="16" customFormat="1" ht="33.75" customHeight="1" x14ac:dyDescent="0.25">
      <c r="A32" s="28" t="s">
        <v>216</v>
      </c>
      <c r="B32" s="29">
        <f>ROUND((-TB!N68-'2-BS'!B26),0)</f>
        <v>77308017</v>
      </c>
      <c r="C32" s="29">
        <f>ROUND((-TB!O68-'2-BS'!C26),0)</f>
        <v>2731853</v>
      </c>
      <c r="D32" s="29">
        <f>ROUND((-TB!P68-'2-BS'!D26),0)</f>
        <v>2145834</v>
      </c>
      <c r="E32" s="23"/>
      <c r="F32" s="15"/>
      <c r="G32" s="22">
        <f t="shared" si="6"/>
        <v>74576164</v>
      </c>
      <c r="I32" s="113"/>
    </row>
    <row r="33" spans="1:9" s="16" customFormat="1" ht="66" customHeight="1" x14ac:dyDescent="0.25">
      <c r="A33" s="20" t="s">
        <v>217</v>
      </c>
      <c r="B33" s="25">
        <f>-ROUND(TB!N66,0)</f>
        <v>5958302</v>
      </c>
      <c r="C33" s="25">
        <v>1846856</v>
      </c>
      <c r="D33" s="25">
        <v>807326</v>
      </c>
      <c r="E33" s="25">
        <v>73000</v>
      </c>
      <c r="F33" s="15"/>
      <c r="G33" s="22">
        <f t="shared" si="6"/>
        <v>4111446</v>
      </c>
      <c r="I33" s="113"/>
    </row>
    <row r="34" spans="1:9" s="16" customFormat="1" ht="14.25" customHeight="1" x14ac:dyDescent="0.25">
      <c r="A34" s="16" t="s">
        <v>218</v>
      </c>
      <c r="B34" s="23">
        <f>SUM(B29:B33)</f>
        <v>88050962</v>
      </c>
      <c r="C34" s="23">
        <f t="shared" ref="C34:D34" si="7">SUM(C29:C33)</f>
        <v>8450598</v>
      </c>
      <c r="D34" s="23">
        <f t="shared" si="7"/>
        <v>14909778</v>
      </c>
      <c r="E34" s="23">
        <f t="shared" ref="E34" si="8">SUM(E29:E33)</f>
        <v>3448352</v>
      </c>
      <c r="F34" s="15"/>
      <c r="I34" s="115"/>
    </row>
    <row r="35" spans="1:9" s="16" customFormat="1" ht="14.25" customHeight="1" x14ac:dyDescent="0.25">
      <c r="B35" s="23"/>
      <c r="C35" s="23"/>
      <c r="D35" s="23"/>
      <c r="E35" s="23"/>
      <c r="F35" s="15"/>
      <c r="I35" s="115"/>
    </row>
    <row r="36" spans="1:9" s="16" customFormat="1" ht="14.25" customHeight="1" x14ac:dyDescent="0.25">
      <c r="A36" s="31" t="s">
        <v>219</v>
      </c>
      <c r="B36" s="23"/>
      <c r="C36" s="23"/>
      <c r="D36" s="23"/>
      <c r="E36" s="23"/>
      <c r="F36" s="15"/>
      <c r="I36" s="115"/>
    </row>
    <row r="37" spans="1:9" s="16" customFormat="1" ht="14.25" customHeight="1" x14ac:dyDescent="0.25">
      <c r="A37" s="31"/>
      <c r="B37" s="23"/>
      <c r="C37" s="23"/>
      <c r="D37" s="23"/>
      <c r="E37" s="23"/>
      <c r="F37" s="15"/>
      <c r="I37" s="115"/>
    </row>
    <row r="38" spans="1:9" s="16" customFormat="1" ht="14.25" customHeight="1" x14ac:dyDescent="0.25">
      <c r="A38" s="16" t="s">
        <v>220</v>
      </c>
      <c r="B38" s="23"/>
      <c r="C38" s="23"/>
      <c r="D38" s="23"/>
      <c r="E38" s="23"/>
      <c r="F38" s="15"/>
      <c r="I38" s="115"/>
    </row>
    <row r="39" spans="1:9" s="16" customFormat="1" ht="14.25" customHeight="1" x14ac:dyDescent="0.25">
      <c r="A39" s="107" t="s">
        <v>221</v>
      </c>
      <c r="B39" s="23"/>
      <c r="C39" s="23"/>
      <c r="D39" s="23"/>
      <c r="E39" s="23"/>
      <c r="F39" s="15"/>
      <c r="I39" s="115"/>
    </row>
    <row r="40" spans="1:9" s="16" customFormat="1" ht="14.25" customHeight="1" x14ac:dyDescent="0.25">
      <c r="A40" s="107" t="s">
        <v>222</v>
      </c>
      <c r="F40" s="15"/>
      <c r="I40" s="115"/>
    </row>
    <row r="41" spans="1:9" s="16" customFormat="1" ht="14.25" customHeight="1" x14ac:dyDescent="0.25">
      <c r="A41" s="108" t="s">
        <v>223</v>
      </c>
      <c r="B41" s="23"/>
      <c r="C41" s="23"/>
      <c r="D41" s="23"/>
      <c r="E41" s="23"/>
      <c r="F41" s="15"/>
      <c r="I41" s="115"/>
    </row>
    <row r="42" spans="1:9" s="16" customFormat="1" ht="14.25" customHeight="1" x14ac:dyDescent="0.25">
      <c r="A42" s="109" t="s">
        <v>224</v>
      </c>
      <c r="B42" s="23">
        <f>-ROUND(TB!N74,0)</f>
        <v>2618</v>
      </c>
      <c r="C42" s="23">
        <f>-ROUND(TB!O74,0)-2</f>
        <v>2342</v>
      </c>
      <c r="D42" s="23">
        <f>-ROUND(TB!P74,0)-2</f>
        <v>2157</v>
      </c>
      <c r="E42" s="23">
        <v>1869</v>
      </c>
      <c r="F42" s="15"/>
      <c r="G42" s="22">
        <f t="shared" ref="G42" si="9">B42-C42</f>
        <v>276</v>
      </c>
      <c r="I42" s="115"/>
    </row>
    <row r="43" spans="1:9" s="16" customFormat="1" ht="14.25" customHeight="1" x14ac:dyDescent="0.25">
      <c r="A43" s="107" t="s">
        <v>225</v>
      </c>
      <c r="B43" s="23"/>
      <c r="C43" s="23"/>
      <c r="D43" s="23"/>
      <c r="E43" s="23"/>
      <c r="F43" s="15"/>
      <c r="I43" s="115"/>
    </row>
    <row r="44" spans="1:9" s="16" customFormat="1" ht="14.25" customHeight="1" x14ac:dyDescent="0.25">
      <c r="A44" s="109" t="s">
        <v>226</v>
      </c>
      <c r="B44" s="23"/>
      <c r="C44" s="23"/>
      <c r="D44" s="23"/>
      <c r="E44" s="23"/>
      <c r="F44" s="15"/>
      <c r="I44" s="115"/>
    </row>
    <row r="45" spans="1:9" s="16" customFormat="1" ht="14.25" customHeight="1" x14ac:dyDescent="0.25">
      <c r="A45" s="107" t="s">
        <v>227</v>
      </c>
      <c r="B45" s="23">
        <f>-ROUND(SUM(TB!N76,TB!N78,TB!N81,TB!N84),0)</f>
        <v>3556</v>
      </c>
      <c r="C45" s="23">
        <f>-ROUND(SUM(TB!O76,TB!O78,TB!O81,TB!O84),0)</f>
        <v>3556</v>
      </c>
      <c r="D45" s="23">
        <f>-ROUND(SUM(TB!P76,TB!P78,TB!P81,TB!P84),0)</f>
        <v>3186</v>
      </c>
      <c r="E45" s="23">
        <v>3186</v>
      </c>
      <c r="F45" s="15"/>
      <c r="G45" s="22">
        <f t="shared" ref="G45:G48" si="10">B45-C45</f>
        <v>0</v>
      </c>
      <c r="I45" s="115"/>
    </row>
    <row r="46" spans="1:9" s="16" customFormat="1" ht="14.25" customHeight="1" x14ac:dyDescent="0.25">
      <c r="A46" s="20" t="s">
        <v>228</v>
      </c>
      <c r="B46" s="23">
        <f>-ROUND(SUM(TB!N75,TB!N77,TB!N79,TB!N80,TB!N82,TB!N83,TB!N85,TB!N86),0)</f>
        <v>109360653</v>
      </c>
      <c r="C46" s="23">
        <f>-ROUND(SUM(TB!O75,TB!O77,TB!O79,TB!O80,TB!O82,TB!O83,TB!O85,TB!O86),0)+3</f>
        <v>108314865</v>
      </c>
      <c r="D46" s="23">
        <f>-ROUND(SUM(TB!P75,TB!P77,TB!P79,TB!P80,TB!P82,TB!P83,TB!P85,TB!P86),0)+3</f>
        <v>51679682</v>
      </c>
      <c r="E46" s="23">
        <v>49920645</v>
      </c>
      <c r="F46" s="15"/>
      <c r="G46" s="22">
        <f t="shared" si="10"/>
        <v>1045788</v>
      </c>
      <c r="I46" s="113"/>
    </row>
    <row r="47" spans="1:9" s="16" customFormat="1" ht="14.25" customHeight="1" x14ac:dyDescent="0.25">
      <c r="A47" s="31" t="s">
        <v>229</v>
      </c>
      <c r="B47" s="29">
        <f>ROUND(C47+'3-IS'!B20,0)</f>
        <v>-104087094</v>
      </c>
      <c r="C47" s="29">
        <f>ROUND(D47+'3-IS'!C20,0)</f>
        <v>-76550909</v>
      </c>
      <c r="D47" s="29">
        <v>-60334623</v>
      </c>
      <c r="E47" s="32">
        <v>-48867422</v>
      </c>
      <c r="F47" s="33"/>
      <c r="G47" s="22">
        <f>B47-C47</f>
        <v>-27536185</v>
      </c>
      <c r="I47" s="115"/>
    </row>
    <row r="48" spans="1:9" s="16" customFormat="1" ht="14.25" customHeight="1" x14ac:dyDescent="0.25">
      <c r="A48" s="20" t="s">
        <v>230</v>
      </c>
      <c r="B48" s="25">
        <f>-ROUND(TB!N87,0)</f>
        <v>5041</v>
      </c>
      <c r="C48" s="25">
        <f>-ROUND(TB!O87,0)</f>
        <v>9537</v>
      </c>
      <c r="D48" s="25">
        <f>-ROUND(TB!P87,0)</f>
        <v>207</v>
      </c>
      <c r="E48" s="25">
        <v>2587</v>
      </c>
      <c r="F48" s="15"/>
      <c r="G48" s="22">
        <f t="shared" si="10"/>
        <v>-4496</v>
      </c>
      <c r="I48" s="115"/>
    </row>
    <row r="49" spans="1:10" s="16" customFormat="1" ht="14.25" customHeight="1" x14ac:dyDescent="0.25">
      <c r="A49" s="20" t="s">
        <v>231</v>
      </c>
      <c r="B49" s="25">
        <f>SUM(B42:B48)</f>
        <v>5284774</v>
      </c>
      <c r="C49" s="25">
        <f t="shared" ref="C49:D49" si="11">SUM(C42:C48)</f>
        <v>31779391</v>
      </c>
      <c r="D49" s="25">
        <f t="shared" si="11"/>
        <v>-8649391</v>
      </c>
      <c r="E49" s="25">
        <f>SUM(E41:E48)</f>
        <v>1060865</v>
      </c>
      <c r="F49" s="33"/>
      <c r="I49" s="115"/>
    </row>
    <row r="50" spans="1:10" s="16" customFormat="1" ht="14.25" customHeight="1" thickBot="1" x14ac:dyDescent="0.3">
      <c r="A50" s="16" t="s">
        <v>232</v>
      </c>
      <c r="B50" s="27">
        <f>B34+B49</f>
        <v>93335736</v>
      </c>
      <c r="C50" s="27">
        <f t="shared" ref="C50:D50" si="12">C34+C49</f>
        <v>40229989</v>
      </c>
      <c r="D50" s="27">
        <f t="shared" si="12"/>
        <v>6260387</v>
      </c>
      <c r="E50" s="27">
        <f>SUM(E34,E49)</f>
        <v>4509217</v>
      </c>
      <c r="F50" s="15"/>
      <c r="I50" s="115"/>
    </row>
    <row r="51" spans="1:10" s="16" customFormat="1" ht="14.25" customHeight="1" thickTop="1" x14ac:dyDescent="0.25">
      <c r="B51" s="26" t="str">
        <f>IF(B50=B19,"",B50-B19)</f>
        <v/>
      </c>
      <c r="C51" s="26" t="str">
        <f t="shared" ref="C51:D51" si="13">IF(C50=C19,"",C50-C19)</f>
        <v/>
      </c>
      <c r="D51" s="26" t="str">
        <f t="shared" si="13"/>
        <v/>
      </c>
      <c r="E51" s="26"/>
      <c r="F51" s="15"/>
      <c r="I51" s="115"/>
    </row>
    <row r="52" spans="1:10" s="16" customFormat="1" ht="14.25" customHeight="1" x14ac:dyDescent="0.25">
      <c r="A52" s="34" t="s">
        <v>233</v>
      </c>
      <c r="B52" s="26"/>
      <c r="C52" s="26"/>
      <c r="D52" s="26"/>
      <c r="E52" s="26"/>
      <c r="F52" s="15"/>
      <c r="I52" s="115"/>
    </row>
    <row r="53" spans="1:10" s="11" customFormat="1" ht="15" customHeight="1" x14ac:dyDescent="0.25">
      <c r="A53" s="10"/>
      <c r="B53" s="35"/>
      <c r="C53" s="35"/>
      <c r="D53" s="35"/>
      <c r="E53" s="35"/>
      <c r="F53" s="9"/>
      <c r="G53" s="10"/>
      <c r="I53" s="116"/>
      <c r="J53" s="10"/>
    </row>
    <row r="54" spans="1:10" s="11" customFormat="1" ht="15" customHeight="1" x14ac:dyDescent="0.25">
      <c r="A54" s="10"/>
      <c r="B54" s="35"/>
      <c r="C54" s="35"/>
      <c r="D54" s="35"/>
      <c r="E54" s="35"/>
      <c r="F54" s="9"/>
      <c r="G54" s="10"/>
      <c r="I54" s="116"/>
      <c r="J54" s="10"/>
    </row>
    <row r="55" spans="1:10" s="11" customFormat="1" ht="6.75" customHeight="1" x14ac:dyDescent="0.25">
      <c r="A55" s="9"/>
      <c r="B55" s="36"/>
      <c r="C55" s="36"/>
      <c r="D55" s="36"/>
      <c r="E55" s="36"/>
      <c r="F55" s="9"/>
      <c r="G55" s="37"/>
      <c r="I55" s="116"/>
      <c r="J55" s="10"/>
    </row>
    <row r="56" spans="1:10" s="11" customFormat="1" ht="15" customHeight="1" x14ac:dyDescent="0.25">
      <c r="A56" s="10"/>
      <c r="B56" s="35"/>
      <c r="C56" s="35"/>
      <c r="D56" s="35"/>
      <c r="E56" s="35"/>
      <c r="F56" s="10"/>
      <c r="G56" s="10"/>
      <c r="I56" s="116"/>
      <c r="J56" s="10"/>
    </row>
    <row r="57" spans="1:10" s="11" customFormat="1" ht="15" customHeight="1" x14ac:dyDescent="0.25">
      <c r="A57" s="10"/>
      <c r="B57" s="35"/>
      <c r="C57" s="35"/>
      <c r="D57" s="35"/>
      <c r="E57" s="35"/>
      <c r="F57" s="10"/>
      <c r="G57" s="10"/>
      <c r="I57" s="116"/>
      <c r="J57" s="10"/>
    </row>
    <row r="58" spans="1:10" s="11" customFormat="1" ht="15" customHeight="1" x14ac:dyDescent="0.25">
      <c r="A58" s="10"/>
      <c r="B58" s="35"/>
      <c r="C58" s="35"/>
      <c r="D58" s="35"/>
      <c r="E58" s="35"/>
      <c r="F58" s="10"/>
      <c r="G58" s="10"/>
      <c r="I58" s="116"/>
      <c r="J58" s="10"/>
    </row>
    <row r="59" spans="1:10" s="11" customFormat="1" ht="15" customHeight="1" x14ac:dyDescent="0.25">
      <c r="A59" s="10"/>
      <c r="B59" s="35"/>
      <c r="C59" s="35"/>
      <c r="D59" s="35"/>
      <c r="E59" s="35"/>
      <c r="F59" s="10"/>
      <c r="G59" s="10"/>
      <c r="I59" s="116"/>
      <c r="J59" s="10"/>
    </row>
    <row r="60" spans="1:10" s="11" customFormat="1" ht="15" customHeight="1" x14ac:dyDescent="0.25">
      <c r="A60" s="10"/>
      <c r="B60" s="35"/>
      <c r="C60" s="35"/>
      <c r="D60" s="35"/>
      <c r="E60" s="35"/>
      <c r="F60" s="10"/>
      <c r="G60" s="10"/>
      <c r="I60" s="116"/>
      <c r="J60" s="10"/>
    </row>
    <row r="61" spans="1:10" s="11" customFormat="1" ht="15" customHeight="1" x14ac:dyDescent="0.25">
      <c r="A61" s="10"/>
      <c r="B61" s="35"/>
      <c r="C61" s="35"/>
      <c r="D61" s="35"/>
      <c r="E61" s="35"/>
      <c r="F61" s="10"/>
      <c r="G61" s="10"/>
      <c r="I61" s="116"/>
      <c r="J61" s="10"/>
    </row>
    <row r="62" spans="1:10" s="11" customFormat="1" ht="15" customHeight="1" x14ac:dyDescent="0.25">
      <c r="A62" s="10"/>
      <c r="B62" s="35"/>
      <c r="C62" s="35"/>
      <c r="D62" s="35"/>
      <c r="E62" s="35"/>
      <c r="F62" s="10"/>
      <c r="G62" s="10"/>
      <c r="I62" s="116"/>
      <c r="J62" s="10"/>
    </row>
    <row r="63" spans="1:10" s="11" customFormat="1" ht="15" customHeight="1" x14ac:dyDescent="0.25">
      <c r="A63" s="10"/>
      <c r="B63" s="35"/>
      <c r="C63" s="35"/>
      <c r="D63" s="35"/>
      <c r="E63" s="35"/>
      <c r="F63" s="10"/>
      <c r="G63" s="10"/>
      <c r="I63" s="116"/>
      <c r="J63" s="10"/>
    </row>
    <row r="64" spans="1:10" s="11" customFormat="1" ht="15" customHeight="1" x14ac:dyDescent="0.25">
      <c r="A64" s="10"/>
      <c r="B64" s="35"/>
      <c r="C64" s="35"/>
      <c r="D64" s="35"/>
      <c r="E64" s="35"/>
      <c r="F64" s="10"/>
      <c r="G64" s="10"/>
      <c r="I64" s="116"/>
      <c r="J64" s="10"/>
    </row>
    <row r="65" spans="1:10" s="11" customFormat="1" ht="15" customHeight="1" x14ac:dyDescent="0.25">
      <c r="A65" s="10"/>
      <c r="B65" s="35"/>
      <c r="C65" s="35"/>
      <c r="D65" s="35"/>
      <c r="E65" s="35"/>
      <c r="F65" s="10"/>
      <c r="G65" s="10"/>
      <c r="I65" s="116"/>
      <c r="J65" s="10"/>
    </row>
    <row r="66" spans="1:10" s="11" customFormat="1" ht="15" customHeight="1" x14ac:dyDescent="0.25">
      <c r="A66" s="10"/>
      <c r="B66" s="35"/>
      <c r="C66" s="35"/>
      <c r="D66" s="35"/>
      <c r="E66" s="35"/>
      <c r="F66" s="10"/>
      <c r="G66" s="10"/>
      <c r="I66" s="116"/>
      <c r="J66" s="10"/>
    </row>
    <row r="67" spans="1:10" s="11" customFormat="1" ht="15" customHeight="1" x14ac:dyDescent="0.25">
      <c r="A67" s="10"/>
      <c r="B67" s="35"/>
      <c r="C67" s="35"/>
      <c r="D67" s="35"/>
      <c r="E67" s="35"/>
      <c r="F67" s="10"/>
      <c r="G67" s="10"/>
      <c r="I67" s="116"/>
      <c r="J67" s="10"/>
    </row>
    <row r="68" spans="1:10" ht="15" customHeight="1" x14ac:dyDescent="0.25">
      <c r="B68" s="35"/>
      <c r="C68" s="35"/>
      <c r="D68" s="35"/>
      <c r="E68" s="35"/>
      <c r="I68" s="116"/>
    </row>
    <row r="69" spans="1:10" ht="15" customHeight="1" x14ac:dyDescent="0.25">
      <c r="B69" s="35"/>
      <c r="C69" s="35"/>
      <c r="D69" s="35"/>
      <c r="E69" s="35"/>
      <c r="I69" s="116"/>
    </row>
    <row r="70" spans="1:10" ht="15" customHeight="1" x14ac:dyDescent="0.25">
      <c r="B70" s="35"/>
      <c r="C70" s="35"/>
      <c r="D70" s="35"/>
      <c r="E70" s="35"/>
      <c r="I70" s="116"/>
    </row>
    <row r="71" spans="1:10" ht="15" customHeight="1" x14ac:dyDescent="0.25">
      <c r="B71" s="35"/>
      <c r="C71" s="35"/>
      <c r="D71" s="35"/>
      <c r="E71" s="35"/>
      <c r="I71" s="116"/>
    </row>
    <row r="72" spans="1:10" ht="15" customHeight="1" x14ac:dyDescent="0.25">
      <c r="B72" s="35"/>
      <c r="C72" s="35"/>
      <c r="D72" s="35"/>
      <c r="E72" s="35"/>
      <c r="I72" s="116"/>
    </row>
    <row r="73" spans="1:10" ht="15" customHeight="1" x14ac:dyDescent="0.25">
      <c r="B73" s="35"/>
      <c r="C73" s="35"/>
      <c r="D73" s="35"/>
      <c r="E73" s="35"/>
      <c r="I73" s="116"/>
    </row>
    <row r="74" spans="1:10" ht="15" customHeight="1" x14ac:dyDescent="0.25">
      <c r="B74" s="35"/>
      <c r="C74" s="35"/>
      <c r="D74" s="35"/>
      <c r="E74" s="35"/>
      <c r="I74" s="116"/>
    </row>
    <row r="75" spans="1:10" ht="15" customHeight="1" x14ac:dyDescent="0.25">
      <c r="B75" s="35"/>
      <c r="C75" s="35"/>
      <c r="D75" s="35"/>
      <c r="E75" s="35"/>
      <c r="I75" s="116"/>
    </row>
    <row r="76" spans="1:10" ht="15" customHeight="1" x14ac:dyDescent="0.25">
      <c r="B76" s="35"/>
      <c r="C76" s="35"/>
      <c r="D76" s="35"/>
      <c r="E76" s="35"/>
      <c r="I76" s="116"/>
    </row>
    <row r="77" spans="1:10" ht="15" customHeight="1" x14ac:dyDescent="0.25">
      <c r="B77" s="35"/>
      <c r="C77" s="35"/>
      <c r="D77" s="35"/>
      <c r="E77" s="35"/>
      <c r="I77" s="116"/>
    </row>
    <row r="78" spans="1:10" ht="15" customHeight="1" x14ac:dyDescent="0.25">
      <c r="B78" s="35"/>
      <c r="C78" s="35"/>
      <c r="D78" s="35"/>
      <c r="E78" s="35"/>
      <c r="I78" s="116"/>
    </row>
    <row r="79" spans="1:10" ht="15" customHeight="1" x14ac:dyDescent="0.25">
      <c r="B79" s="35"/>
      <c r="C79" s="35"/>
      <c r="D79" s="35"/>
      <c r="E79" s="35"/>
      <c r="I79" s="116"/>
    </row>
    <row r="80" spans="1:10" ht="15" customHeight="1" x14ac:dyDescent="0.25">
      <c r="B80" s="35"/>
      <c r="C80" s="35"/>
      <c r="D80" s="35"/>
      <c r="E80" s="35"/>
      <c r="I80" s="116"/>
    </row>
    <row r="81" spans="2:9" ht="15" customHeight="1" x14ac:dyDescent="0.25">
      <c r="B81" s="35"/>
      <c r="C81" s="35"/>
      <c r="D81" s="35"/>
      <c r="E81" s="35"/>
      <c r="I81" s="116"/>
    </row>
    <row r="82" spans="2:9" ht="15" customHeight="1" x14ac:dyDescent="0.25">
      <c r="B82" s="35"/>
      <c r="C82" s="35"/>
      <c r="D82" s="35"/>
      <c r="E82" s="35"/>
      <c r="I82" s="116"/>
    </row>
    <row r="83" spans="2:9" ht="15" customHeight="1" x14ac:dyDescent="0.25">
      <c r="B83" s="35"/>
      <c r="C83" s="35"/>
      <c r="D83" s="35"/>
      <c r="E83" s="35"/>
      <c r="I83" s="116"/>
    </row>
    <row r="84" spans="2:9" ht="15" customHeight="1" x14ac:dyDescent="0.25">
      <c r="B84" s="35"/>
      <c r="C84" s="35"/>
      <c r="D84" s="35"/>
      <c r="E84" s="35"/>
      <c r="I84" s="116"/>
    </row>
    <row r="85" spans="2:9" ht="15" customHeight="1" x14ac:dyDescent="0.25">
      <c r="B85" s="35"/>
      <c r="C85" s="35"/>
      <c r="D85" s="35"/>
      <c r="E85" s="35"/>
      <c r="I85" s="116"/>
    </row>
    <row r="86" spans="2:9" ht="15" customHeight="1" x14ac:dyDescent="0.25">
      <c r="B86" s="35"/>
      <c r="C86" s="35"/>
      <c r="D86" s="35"/>
      <c r="E86" s="35"/>
      <c r="I86" s="116"/>
    </row>
    <row r="87" spans="2:9" ht="15" customHeight="1" x14ac:dyDescent="0.25">
      <c r="B87" s="35"/>
      <c r="C87" s="35"/>
      <c r="D87" s="35"/>
      <c r="E87" s="35"/>
      <c r="I87" s="116"/>
    </row>
    <row r="88" spans="2:9" ht="15" customHeight="1" x14ac:dyDescent="0.25">
      <c r="B88" s="35"/>
      <c r="C88" s="35"/>
      <c r="D88" s="35"/>
      <c r="E88" s="35"/>
      <c r="I88" s="116"/>
    </row>
    <row r="89" spans="2:9" ht="15" customHeight="1" x14ac:dyDescent="0.25">
      <c r="B89" s="35"/>
      <c r="C89" s="35"/>
      <c r="D89" s="35"/>
      <c r="E89" s="35"/>
      <c r="I89" s="116"/>
    </row>
    <row r="90" spans="2:9" ht="15" customHeight="1" x14ac:dyDescent="0.25">
      <c r="B90" s="35"/>
      <c r="C90" s="35"/>
      <c r="D90" s="35"/>
      <c r="E90" s="35"/>
      <c r="I90" s="116"/>
    </row>
    <row r="91" spans="2:9" ht="15" customHeight="1" x14ac:dyDescent="0.25">
      <c r="B91" s="35"/>
      <c r="C91" s="35"/>
      <c r="D91" s="35"/>
      <c r="E91" s="35"/>
      <c r="I91" s="116"/>
    </row>
    <row r="92" spans="2:9" ht="15" customHeight="1" x14ac:dyDescent="0.25">
      <c r="B92" s="35"/>
      <c r="C92" s="35"/>
      <c r="D92" s="35"/>
      <c r="E92" s="35"/>
      <c r="I92" s="116"/>
    </row>
    <row r="93" spans="2:9" ht="15" customHeight="1" x14ac:dyDescent="0.25">
      <c r="B93" s="35"/>
      <c r="C93" s="35"/>
      <c r="D93" s="35"/>
      <c r="E93" s="35"/>
      <c r="I93" s="116"/>
    </row>
    <row r="94" spans="2:9" ht="15" customHeight="1" x14ac:dyDescent="0.25">
      <c r="B94" s="35"/>
      <c r="C94" s="35"/>
      <c r="D94" s="35"/>
      <c r="E94" s="35"/>
      <c r="I94" s="116"/>
    </row>
    <row r="95" spans="2:9" ht="15" customHeight="1" x14ac:dyDescent="0.25">
      <c r="B95" s="35"/>
      <c r="C95" s="35"/>
      <c r="D95" s="35"/>
      <c r="E95" s="35"/>
      <c r="I95" s="116"/>
    </row>
    <row r="96" spans="2:9" ht="15" customHeight="1" x14ac:dyDescent="0.25">
      <c r="B96" s="35"/>
      <c r="C96" s="35"/>
      <c r="D96" s="35"/>
      <c r="E96" s="35"/>
      <c r="I96" s="116"/>
    </row>
    <row r="97" spans="2:9" ht="15" customHeight="1" x14ac:dyDescent="0.25">
      <c r="B97" s="35"/>
      <c r="C97" s="35"/>
      <c r="D97" s="35"/>
      <c r="E97" s="35"/>
      <c r="I97" s="116"/>
    </row>
    <row r="98" spans="2:9" ht="15" customHeight="1" x14ac:dyDescent="0.25">
      <c r="B98" s="35"/>
      <c r="C98" s="35"/>
      <c r="D98" s="35"/>
      <c r="E98" s="35"/>
      <c r="I98" s="116"/>
    </row>
    <row r="99" spans="2:9" ht="15" customHeight="1" x14ac:dyDescent="0.25">
      <c r="B99" s="35"/>
      <c r="C99" s="35"/>
      <c r="D99" s="35"/>
      <c r="E99" s="35"/>
      <c r="I99" s="116"/>
    </row>
    <row r="100" spans="2:9" ht="15" customHeight="1" x14ac:dyDescent="0.25">
      <c r="B100" s="35"/>
      <c r="C100" s="35"/>
      <c r="D100" s="35"/>
      <c r="E100" s="35"/>
      <c r="I100" s="116"/>
    </row>
    <row r="101" spans="2:9" ht="15" customHeight="1" x14ac:dyDescent="0.25">
      <c r="B101" s="35"/>
      <c r="C101" s="35"/>
      <c r="D101" s="35"/>
      <c r="E101" s="35"/>
      <c r="I101" s="116"/>
    </row>
    <row r="102" spans="2:9" ht="15" customHeight="1" x14ac:dyDescent="0.25">
      <c r="B102" s="35"/>
      <c r="C102" s="35"/>
      <c r="D102" s="35"/>
      <c r="E102" s="35"/>
      <c r="I102" s="116"/>
    </row>
    <row r="103" spans="2:9" ht="15" customHeight="1" x14ac:dyDescent="0.25">
      <c r="B103" s="35"/>
      <c r="C103" s="35"/>
      <c r="D103" s="35"/>
      <c r="E103" s="35"/>
      <c r="I103" s="116"/>
    </row>
    <row r="104" spans="2:9" ht="15" customHeight="1" x14ac:dyDescent="0.25">
      <c r="B104" s="35"/>
      <c r="C104" s="35"/>
      <c r="D104" s="35"/>
      <c r="E104" s="35"/>
      <c r="I104" s="116"/>
    </row>
    <row r="105" spans="2:9" ht="15" customHeight="1" x14ac:dyDescent="0.25">
      <c r="B105" s="35"/>
      <c r="C105" s="35"/>
      <c r="D105" s="35"/>
      <c r="E105" s="35"/>
      <c r="I105" s="116"/>
    </row>
    <row r="106" spans="2:9" ht="15" customHeight="1" x14ac:dyDescent="0.25">
      <c r="B106" s="35"/>
      <c r="C106" s="35"/>
      <c r="D106" s="35"/>
      <c r="E106" s="35"/>
      <c r="I106" s="116"/>
    </row>
    <row r="107" spans="2:9" ht="15" customHeight="1" x14ac:dyDescent="0.25">
      <c r="B107" s="35"/>
      <c r="C107" s="35"/>
      <c r="D107" s="35"/>
      <c r="E107" s="35"/>
      <c r="I107" s="116"/>
    </row>
    <row r="108" spans="2:9" ht="15" customHeight="1" x14ac:dyDescent="0.25">
      <c r="B108" s="35"/>
      <c r="C108" s="35"/>
      <c r="D108" s="35"/>
      <c r="E108" s="35"/>
      <c r="I108" s="116"/>
    </row>
    <row r="109" spans="2:9" ht="15" customHeight="1" x14ac:dyDescent="0.25">
      <c r="B109" s="35"/>
      <c r="C109" s="35"/>
      <c r="D109" s="35"/>
      <c r="E109" s="35"/>
      <c r="I109" s="116"/>
    </row>
    <row r="110" spans="2:9" ht="15" customHeight="1" x14ac:dyDescent="0.25">
      <c r="B110" s="35"/>
      <c r="C110" s="35"/>
      <c r="D110" s="35"/>
      <c r="E110" s="35"/>
      <c r="I110" s="116"/>
    </row>
    <row r="111" spans="2:9" ht="15" customHeight="1" x14ac:dyDescent="0.25">
      <c r="B111" s="35"/>
      <c r="C111" s="35"/>
      <c r="D111" s="35"/>
      <c r="E111" s="35"/>
      <c r="I111" s="116"/>
    </row>
    <row r="112" spans="2:9" ht="15" customHeight="1" x14ac:dyDescent="0.25">
      <c r="B112" s="35"/>
      <c r="C112" s="35"/>
      <c r="D112" s="35"/>
      <c r="E112" s="35"/>
      <c r="I112" s="116"/>
    </row>
    <row r="113" spans="2:9" ht="15" customHeight="1" x14ac:dyDescent="0.25">
      <c r="B113" s="35"/>
      <c r="C113" s="35"/>
      <c r="D113" s="35"/>
      <c r="E113" s="35"/>
      <c r="I113" s="116"/>
    </row>
    <row r="114" spans="2:9" ht="15" customHeight="1" x14ac:dyDescent="0.25">
      <c r="B114" s="35"/>
      <c r="C114" s="35"/>
      <c r="D114" s="35"/>
      <c r="E114" s="35"/>
      <c r="I114" s="116"/>
    </row>
    <row r="115" spans="2:9" ht="15" customHeight="1" x14ac:dyDescent="0.25">
      <c r="B115" s="35"/>
      <c r="C115" s="35"/>
      <c r="D115" s="35"/>
      <c r="E115" s="35"/>
      <c r="I115" s="116"/>
    </row>
    <row r="116" spans="2:9" ht="15" customHeight="1" x14ac:dyDescent="0.25">
      <c r="B116" s="35"/>
      <c r="C116" s="35"/>
      <c r="D116" s="35"/>
      <c r="E116" s="35"/>
      <c r="I116" s="116"/>
    </row>
    <row r="117" spans="2:9" ht="15" customHeight="1" x14ac:dyDescent="0.25">
      <c r="B117" s="35"/>
      <c r="C117" s="35"/>
      <c r="D117" s="35"/>
      <c r="E117" s="35"/>
      <c r="I117" s="116"/>
    </row>
    <row r="118" spans="2:9" ht="15" customHeight="1" x14ac:dyDescent="0.25">
      <c r="B118" s="35"/>
      <c r="C118" s="35"/>
      <c r="D118" s="35"/>
      <c r="E118" s="35"/>
      <c r="I118" s="116"/>
    </row>
    <row r="119" spans="2:9" ht="15" customHeight="1" x14ac:dyDescent="0.25">
      <c r="B119" s="35"/>
      <c r="C119" s="35"/>
      <c r="D119" s="35"/>
      <c r="E119" s="35"/>
      <c r="I119" s="116"/>
    </row>
    <row r="120" spans="2:9" ht="15" customHeight="1" x14ac:dyDescent="0.25">
      <c r="B120" s="35"/>
      <c r="C120" s="35"/>
      <c r="D120" s="35"/>
      <c r="E120" s="35"/>
      <c r="I120" s="116"/>
    </row>
    <row r="121" spans="2:9" ht="15" customHeight="1" x14ac:dyDescent="0.25">
      <c r="B121" s="35"/>
      <c r="C121" s="35"/>
      <c r="D121" s="35"/>
      <c r="E121" s="35"/>
      <c r="I121" s="116"/>
    </row>
    <row r="122" spans="2:9" ht="15" customHeight="1" x14ac:dyDescent="0.25">
      <c r="B122" s="35"/>
      <c r="C122" s="35"/>
      <c r="D122" s="35"/>
      <c r="E122" s="35"/>
      <c r="I122" s="116"/>
    </row>
    <row r="123" spans="2:9" ht="15" customHeight="1" x14ac:dyDescent="0.25">
      <c r="B123" s="35"/>
      <c r="C123" s="35"/>
      <c r="D123" s="35"/>
      <c r="E123" s="35"/>
      <c r="I123" s="116"/>
    </row>
    <row r="124" spans="2:9" ht="15" customHeight="1" x14ac:dyDescent="0.25">
      <c r="B124" s="35"/>
      <c r="C124" s="35"/>
      <c r="D124" s="35"/>
      <c r="E124" s="35"/>
      <c r="I124" s="116"/>
    </row>
    <row r="125" spans="2:9" ht="15" customHeight="1" x14ac:dyDescent="0.25">
      <c r="B125" s="35"/>
      <c r="C125" s="35"/>
      <c r="D125" s="35"/>
      <c r="E125" s="35"/>
      <c r="I125" s="116"/>
    </row>
    <row r="126" spans="2:9" ht="15" customHeight="1" x14ac:dyDescent="0.25">
      <c r="B126" s="35"/>
      <c r="C126" s="35"/>
      <c r="D126" s="35"/>
      <c r="E126" s="35"/>
      <c r="I126" s="116"/>
    </row>
    <row r="127" spans="2:9" ht="15" customHeight="1" x14ac:dyDescent="0.25">
      <c r="B127" s="35"/>
      <c r="C127" s="35"/>
      <c r="D127" s="35"/>
      <c r="E127" s="35"/>
      <c r="I127" s="116"/>
    </row>
    <row r="128" spans="2:9" ht="15" customHeight="1" x14ac:dyDescent="0.25">
      <c r="B128" s="35"/>
      <c r="C128" s="35"/>
      <c r="D128" s="35"/>
      <c r="E128" s="35"/>
      <c r="I128" s="116"/>
    </row>
    <row r="129" spans="2:9" ht="15" customHeight="1" x14ac:dyDescent="0.25">
      <c r="B129" s="35"/>
      <c r="C129" s="35"/>
      <c r="D129" s="35"/>
      <c r="E129" s="35"/>
      <c r="I129" s="116"/>
    </row>
    <row r="130" spans="2:9" ht="15" customHeight="1" x14ac:dyDescent="0.25">
      <c r="B130" s="35"/>
      <c r="C130" s="35"/>
      <c r="D130" s="35"/>
      <c r="E130" s="35"/>
      <c r="I130" s="116"/>
    </row>
    <row r="131" spans="2:9" ht="15" customHeight="1" x14ac:dyDescent="0.25">
      <c r="B131" s="35"/>
      <c r="C131" s="35"/>
      <c r="D131" s="35"/>
      <c r="E131" s="35"/>
      <c r="I131" s="116"/>
    </row>
    <row r="132" spans="2:9" ht="15" customHeight="1" x14ac:dyDescent="0.25">
      <c r="C132" s="35"/>
      <c r="D132" s="35"/>
      <c r="E132" s="35"/>
      <c r="I132" s="116"/>
    </row>
    <row r="133" spans="2:9" ht="15" customHeight="1" x14ac:dyDescent="0.25">
      <c r="C133" s="35"/>
      <c r="D133" s="35"/>
      <c r="E133" s="35"/>
      <c r="I133" s="116"/>
    </row>
    <row r="134" spans="2:9" ht="15" customHeight="1" x14ac:dyDescent="0.25">
      <c r="C134" s="35"/>
      <c r="D134" s="35"/>
      <c r="E134" s="35"/>
      <c r="I134" s="116"/>
    </row>
    <row r="135" spans="2:9" ht="15" customHeight="1" x14ac:dyDescent="0.25">
      <c r="C135" s="35"/>
      <c r="D135" s="35"/>
      <c r="E135" s="35"/>
      <c r="I135" s="116"/>
    </row>
    <row r="136" spans="2:9" ht="15" customHeight="1" x14ac:dyDescent="0.25">
      <c r="C136" s="35"/>
      <c r="D136" s="35"/>
      <c r="E136" s="35"/>
      <c r="I136" s="116"/>
    </row>
    <row r="137" spans="2:9" ht="15" customHeight="1" x14ac:dyDescent="0.25">
      <c r="C137" s="35"/>
      <c r="D137" s="35"/>
      <c r="E137" s="35"/>
      <c r="I137" s="116"/>
    </row>
    <row r="138" spans="2:9" ht="15" customHeight="1" x14ac:dyDescent="0.25">
      <c r="C138" s="35"/>
      <c r="D138" s="35"/>
      <c r="E138" s="35"/>
      <c r="I138" s="116"/>
    </row>
    <row r="139" spans="2:9" ht="15" customHeight="1" x14ac:dyDescent="0.25">
      <c r="C139" s="35"/>
      <c r="D139" s="35"/>
      <c r="E139" s="35"/>
      <c r="I139" s="116"/>
    </row>
    <row r="140" spans="2:9" ht="15" customHeight="1" x14ac:dyDescent="0.25">
      <c r="C140" s="35"/>
      <c r="D140" s="35"/>
      <c r="E140" s="35"/>
      <c r="I140" s="116"/>
    </row>
    <row r="141" spans="2:9" ht="15" customHeight="1" x14ac:dyDescent="0.25">
      <c r="C141" s="35"/>
      <c r="D141" s="35"/>
      <c r="E141" s="35"/>
      <c r="I141" s="116"/>
    </row>
    <row r="142" spans="2:9" ht="15" customHeight="1" x14ac:dyDescent="0.25">
      <c r="C142" s="35"/>
      <c r="D142" s="35"/>
      <c r="E142" s="35"/>
      <c r="I142" s="116"/>
    </row>
    <row r="143" spans="2:9" ht="15" customHeight="1" x14ac:dyDescent="0.25">
      <c r="C143" s="35"/>
      <c r="D143" s="35"/>
      <c r="E143" s="35"/>
      <c r="I143" s="116"/>
    </row>
    <row r="144" spans="2:9" ht="15" customHeight="1" x14ac:dyDescent="0.25">
      <c r="C144" s="35"/>
      <c r="D144" s="35"/>
      <c r="E144" s="35"/>
      <c r="I144" s="116"/>
    </row>
    <row r="145" spans="3:9" ht="15" customHeight="1" x14ac:dyDescent="0.25">
      <c r="C145" s="35"/>
      <c r="D145" s="35"/>
      <c r="E145" s="35"/>
      <c r="I145" s="116"/>
    </row>
    <row r="146" spans="3:9" ht="15" customHeight="1" x14ac:dyDescent="0.25">
      <c r="C146" s="35"/>
      <c r="D146" s="35"/>
      <c r="E146" s="35"/>
      <c r="I146" s="116"/>
    </row>
    <row r="147" spans="3:9" ht="15" customHeight="1" x14ac:dyDescent="0.25">
      <c r="C147" s="35"/>
      <c r="D147" s="35"/>
      <c r="E147" s="35"/>
      <c r="I147" s="116"/>
    </row>
    <row r="148" spans="3:9" ht="15" customHeight="1" x14ac:dyDescent="0.25">
      <c r="C148" s="35"/>
      <c r="D148" s="35"/>
      <c r="E148" s="35"/>
      <c r="I148" s="116"/>
    </row>
    <row r="149" spans="3:9" ht="15" customHeight="1" x14ac:dyDescent="0.25">
      <c r="C149" s="35"/>
      <c r="D149" s="35"/>
      <c r="E149" s="35"/>
      <c r="I149" s="116"/>
    </row>
    <row r="150" spans="3:9" ht="15" customHeight="1" x14ac:dyDescent="0.25">
      <c r="C150" s="35"/>
      <c r="D150" s="35"/>
      <c r="E150" s="35"/>
      <c r="I150" s="116"/>
    </row>
    <row r="151" spans="3:9" ht="15" customHeight="1" x14ac:dyDescent="0.25">
      <c r="C151" s="35"/>
      <c r="D151" s="35"/>
      <c r="E151" s="35"/>
      <c r="I151" s="116"/>
    </row>
    <row r="152" spans="3:9" ht="15" customHeight="1" x14ac:dyDescent="0.25">
      <c r="C152" s="35"/>
      <c r="D152" s="35"/>
      <c r="E152" s="35"/>
      <c r="I152" s="116"/>
    </row>
    <row r="153" spans="3:9" ht="15" customHeight="1" x14ac:dyDescent="0.25">
      <c r="C153" s="35"/>
      <c r="D153" s="35"/>
      <c r="E153" s="35"/>
      <c r="I153" s="116"/>
    </row>
    <row r="154" spans="3:9" ht="15" customHeight="1" x14ac:dyDescent="0.25">
      <c r="C154" s="35"/>
      <c r="D154" s="35"/>
      <c r="E154" s="35"/>
      <c r="I154" s="116"/>
    </row>
    <row r="155" spans="3:9" ht="15" customHeight="1" x14ac:dyDescent="0.25">
      <c r="C155" s="35"/>
      <c r="D155" s="35"/>
      <c r="E155" s="35"/>
      <c r="I155" s="116"/>
    </row>
    <row r="156" spans="3:9" ht="15" customHeight="1" x14ac:dyDescent="0.25">
      <c r="C156" s="35"/>
      <c r="D156" s="35"/>
      <c r="E156" s="35"/>
      <c r="I156" s="116"/>
    </row>
    <row r="157" spans="3:9" ht="15" customHeight="1" x14ac:dyDescent="0.25">
      <c r="C157" s="35"/>
      <c r="D157" s="35"/>
      <c r="E157" s="35"/>
      <c r="I157" s="116"/>
    </row>
    <row r="158" spans="3:9" ht="15" customHeight="1" x14ac:dyDescent="0.25">
      <c r="C158" s="35"/>
      <c r="D158" s="35"/>
      <c r="E158" s="35"/>
      <c r="I158" s="116"/>
    </row>
    <row r="159" spans="3:9" ht="15" customHeight="1" x14ac:dyDescent="0.25">
      <c r="C159" s="35"/>
      <c r="D159" s="35"/>
      <c r="E159" s="35"/>
      <c r="I159" s="116"/>
    </row>
    <row r="160" spans="3:9" ht="15" customHeight="1" x14ac:dyDescent="0.25">
      <c r="C160" s="35"/>
      <c r="D160" s="35"/>
      <c r="E160" s="35"/>
      <c r="I160" s="116"/>
    </row>
    <row r="161" spans="3:9" ht="15" customHeight="1" x14ac:dyDescent="0.25">
      <c r="C161" s="35"/>
      <c r="D161" s="35"/>
      <c r="E161" s="35"/>
      <c r="I161" s="116"/>
    </row>
    <row r="162" spans="3:9" ht="15" customHeight="1" x14ac:dyDescent="0.25">
      <c r="C162" s="35"/>
      <c r="D162" s="35"/>
      <c r="E162" s="35"/>
      <c r="I162" s="116"/>
    </row>
    <row r="163" spans="3:9" ht="15" customHeight="1" x14ac:dyDescent="0.25">
      <c r="C163" s="35"/>
      <c r="D163" s="35"/>
      <c r="E163" s="35"/>
      <c r="I163" s="116"/>
    </row>
    <row r="164" spans="3:9" ht="15" customHeight="1" x14ac:dyDescent="0.25">
      <c r="C164" s="35"/>
      <c r="D164" s="35"/>
      <c r="E164" s="35"/>
      <c r="I164" s="116"/>
    </row>
    <row r="165" spans="3:9" ht="15" customHeight="1" x14ac:dyDescent="0.25">
      <c r="C165" s="35"/>
      <c r="D165" s="35"/>
      <c r="E165" s="35"/>
      <c r="I165" s="116"/>
    </row>
    <row r="166" spans="3:9" ht="15" customHeight="1" x14ac:dyDescent="0.25">
      <c r="C166" s="35"/>
      <c r="D166" s="35"/>
      <c r="E166" s="35"/>
      <c r="I166" s="116"/>
    </row>
    <row r="167" spans="3:9" ht="15" customHeight="1" x14ac:dyDescent="0.25">
      <c r="C167" s="35"/>
      <c r="D167" s="35"/>
      <c r="E167" s="35"/>
      <c r="I167" s="116"/>
    </row>
    <row r="168" spans="3:9" ht="15" customHeight="1" x14ac:dyDescent="0.25">
      <c r="C168" s="35"/>
      <c r="D168" s="35"/>
      <c r="E168" s="35"/>
      <c r="I168" s="116"/>
    </row>
    <row r="169" spans="3:9" ht="15" customHeight="1" x14ac:dyDescent="0.25">
      <c r="C169" s="35"/>
      <c r="D169" s="35"/>
      <c r="E169" s="35"/>
      <c r="I169" s="116"/>
    </row>
    <row r="170" spans="3:9" ht="15" customHeight="1" x14ac:dyDescent="0.25">
      <c r="C170" s="35"/>
      <c r="D170" s="35"/>
      <c r="E170" s="35"/>
      <c r="I170" s="116"/>
    </row>
    <row r="171" spans="3:9" ht="15" customHeight="1" x14ac:dyDescent="0.25">
      <c r="C171" s="35"/>
      <c r="D171" s="35"/>
      <c r="E171" s="35"/>
      <c r="I171" s="116"/>
    </row>
    <row r="172" spans="3:9" ht="15" customHeight="1" x14ac:dyDescent="0.25">
      <c r="C172" s="35"/>
      <c r="D172" s="35"/>
      <c r="E172" s="35"/>
      <c r="I172" s="116"/>
    </row>
    <row r="173" spans="3:9" ht="15" customHeight="1" x14ac:dyDescent="0.25">
      <c r="C173" s="35"/>
      <c r="D173" s="35"/>
      <c r="E173" s="35"/>
      <c r="I173" s="116"/>
    </row>
    <row r="174" spans="3:9" ht="15" customHeight="1" x14ac:dyDescent="0.25">
      <c r="C174" s="35"/>
      <c r="D174" s="35"/>
      <c r="E174" s="35"/>
    </row>
    <row r="175" spans="3:9" ht="15" customHeight="1" x14ac:dyDescent="0.25">
      <c r="C175" s="35"/>
      <c r="D175" s="35"/>
      <c r="E175" s="35"/>
    </row>
    <row r="176" spans="3:9" ht="15" customHeight="1" x14ac:dyDescent="0.25">
      <c r="C176" s="35"/>
      <c r="D176" s="35"/>
      <c r="E176" s="35"/>
    </row>
    <row r="177" spans="3:5" ht="15" customHeight="1" x14ac:dyDescent="0.25">
      <c r="C177" s="35"/>
      <c r="D177" s="35"/>
      <c r="E177" s="35"/>
    </row>
    <row r="178" spans="3:5" ht="15" customHeight="1" x14ac:dyDescent="0.25">
      <c r="C178" s="35"/>
      <c r="D178" s="35"/>
      <c r="E178" s="35"/>
    </row>
    <row r="179" spans="3:5" ht="15" customHeight="1" x14ac:dyDescent="0.25">
      <c r="C179" s="35"/>
      <c r="D179" s="35"/>
      <c r="E179" s="35"/>
    </row>
    <row r="180" spans="3:5" ht="15" customHeight="1" x14ac:dyDescent="0.25">
      <c r="C180" s="35"/>
      <c r="D180" s="35"/>
      <c r="E180" s="35"/>
    </row>
    <row r="181" spans="3:5" ht="15" customHeight="1" x14ac:dyDescent="0.25">
      <c r="C181" s="35"/>
      <c r="D181" s="35"/>
      <c r="E181" s="35"/>
    </row>
    <row r="182" spans="3:5" ht="15" customHeight="1" x14ac:dyDescent="0.25">
      <c r="C182" s="35"/>
      <c r="D182" s="35"/>
      <c r="E182" s="35"/>
    </row>
    <row r="183" spans="3:5" ht="15" customHeight="1" x14ac:dyDescent="0.25">
      <c r="C183" s="35"/>
      <c r="D183" s="35"/>
      <c r="E183" s="35"/>
    </row>
    <row r="184" spans="3:5" ht="15" customHeight="1" x14ac:dyDescent="0.25">
      <c r="C184" s="35"/>
      <c r="D184" s="35"/>
      <c r="E184" s="35"/>
    </row>
    <row r="185" spans="3:5" ht="15" customHeight="1" x14ac:dyDescent="0.25">
      <c r="C185" s="35"/>
      <c r="D185" s="35"/>
      <c r="E185" s="35"/>
    </row>
    <row r="186" spans="3:5" ht="15" customHeight="1" x14ac:dyDescent="0.25">
      <c r="C186" s="35"/>
      <c r="D186" s="35"/>
      <c r="E186" s="35"/>
    </row>
    <row r="187" spans="3:5" ht="15" customHeight="1" x14ac:dyDescent="0.25">
      <c r="C187" s="35"/>
      <c r="D187" s="35"/>
      <c r="E187" s="35"/>
    </row>
    <row r="188" spans="3:5" ht="15" customHeight="1" x14ac:dyDescent="0.25">
      <c r="C188" s="35"/>
      <c r="D188" s="35"/>
      <c r="E188" s="35"/>
    </row>
    <row r="189" spans="3:5" ht="15" customHeight="1" x14ac:dyDescent="0.25">
      <c r="C189" s="35"/>
      <c r="D189" s="35"/>
      <c r="E189" s="35"/>
    </row>
    <row r="190" spans="3:5" ht="15" customHeight="1" x14ac:dyDescent="0.25">
      <c r="C190" s="35"/>
      <c r="D190" s="35"/>
      <c r="E190" s="35"/>
    </row>
    <row r="191" spans="3:5" ht="15" customHeight="1" x14ac:dyDescent="0.25">
      <c r="C191" s="35"/>
      <c r="D191" s="35"/>
      <c r="E191" s="35"/>
    </row>
    <row r="192" spans="3:5" ht="15" customHeight="1" x14ac:dyDescent="0.25">
      <c r="C192" s="35"/>
      <c r="D192" s="35"/>
      <c r="E192" s="35"/>
    </row>
    <row r="193" spans="3:5" ht="15" customHeight="1" x14ac:dyDescent="0.25">
      <c r="C193" s="35"/>
      <c r="D193" s="35"/>
      <c r="E193" s="35"/>
    </row>
    <row r="194" spans="3:5" ht="15" customHeight="1" x14ac:dyDescent="0.25">
      <c r="C194" s="35"/>
      <c r="D194" s="35"/>
      <c r="E194" s="35"/>
    </row>
    <row r="195" spans="3:5" ht="15" customHeight="1" x14ac:dyDescent="0.25">
      <c r="C195" s="35"/>
      <c r="D195" s="35"/>
      <c r="E195" s="35"/>
    </row>
    <row r="196" spans="3:5" ht="15" customHeight="1" x14ac:dyDescent="0.25">
      <c r="C196" s="35"/>
      <c r="D196" s="35"/>
      <c r="E196" s="35"/>
    </row>
    <row r="197" spans="3:5" ht="15" customHeight="1" x14ac:dyDescent="0.25">
      <c r="C197" s="35"/>
      <c r="D197" s="35"/>
      <c r="E197" s="35"/>
    </row>
    <row r="198" spans="3:5" ht="15" customHeight="1" x14ac:dyDescent="0.25">
      <c r="C198" s="35"/>
      <c r="D198" s="35"/>
      <c r="E198" s="35"/>
    </row>
    <row r="199" spans="3:5" ht="15" customHeight="1" x14ac:dyDescent="0.25">
      <c r="C199" s="35"/>
      <c r="D199" s="35"/>
      <c r="E199" s="35"/>
    </row>
    <row r="200" spans="3:5" ht="15" customHeight="1" x14ac:dyDescent="0.25">
      <c r="C200" s="35"/>
      <c r="D200" s="35"/>
      <c r="E200" s="35"/>
    </row>
    <row r="201" spans="3:5" ht="15" customHeight="1" x14ac:dyDescent="0.25">
      <c r="C201" s="35"/>
      <c r="D201" s="35"/>
      <c r="E201" s="35"/>
    </row>
    <row r="202" spans="3:5" ht="15" customHeight="1" x14ac:dyDescent="0.25">
      <c r="C202" s="35"/>
      <c r="D202" s="35"/>
      <c r="E202" s="35"/>
    </row>
    <row r="203" spans="3:5" ht="15" customHeight="1" x14ac:dyDescent="0.25">
      <c r="C203" s="35"/>
      <c r="D203" s="35"/>
      <c r="E203" s="35"/>
    </row>
    <row r="204" spans="3:5" ht="15" customHeight="1" x14ac:dyDescent="0.25">
      <c r="C204" s="35"/>
      <c r="D204" s="35"/>
      <c r="E204" s="35"/>
    </row>
    <row r="205" spans="3:5" ht="15" customHeight="1" x14ac:dyDescent="0.25">
      <c r="C205" s="35"/>
      <c r="D205" s="35"/>
      <c r="E205" s="35"/>
    </row>
    <row r="206" spans="3:5" ht="15" customHeight="1" x14ac:dyDescent="0.25">
      <c r="C206" s="35"/>
      <c r="D206" s="35"/>
      <c r="E206" s="35"/>
    </row>
    <row r="207" spans="3:5" ht="15" customHeight="1" x14ac:dyDescent="0.25">
      <c r="C207" s="35"/>
      <c r="D207" s="35"/>
      <c r="E207" s="35"/>
    </row>
    <row r="208" spans="3:5" ht="15" customHeight="1" x14ac:dyDescent="0.25">
      <c r="C208" s="35"/>
      <c r="D208" s="35"/>
      <c r="E208" s="35"/>
    </row>
    <row r="209" spans="3:5" ht="15" customHeight="1" x14ac:dyDescent="0.25">
      <c r="C209" s="35"/>
      <c r="D209" s="35"/>
      <c r="E209" s="35"/>
    </row>
    <row r="210" spans="3:5" ht="15" customHeight="1" x14ac:dyDescent="0.25">
      <c r="C210" s="35"/>
      <c r="D210" s="35"/>
      <c r="E210" s="35"/>
    </row>
    <row r="211" spans="3:5" ht="15" customHeight="1" x14ac:dyDescent="0.25">
      <c r="C211" s="35"/>
      <c r="D211" s="35"/>
      <c r="E211" s="35"/>
    </row>
    <row r="212" spans="3:5" ht="15" customHeight="1" x14ac:dyDescent="0.25">
      <c r="C212" s="35"/>
      <c r="D212" s="35"/>
      <c r="E212" s="35"/>
    </row>
    <row r="213" spans="3:5" ht="15" customHeight="1" x14ac:dyDescent="0.25">
      <c r="C213" s="35"/>
      <c r="D213" s="35"/>
      <c r="E213" s="35"/>
    </row>
    <row r="214" spans="3:5" ht="15" customHeight="1" x14ac:dyDescent="0.25">
      <c r="C214" s="35"/>
      <c r="D214" s="35"/>
      <c r="E214" s="35"/>
    </row>
    <row r="215" spans="3:5" ht="15" customHeight="1" x14ac:dyDescent="0.25">
      <c r="C215" s="35"/>
      <c r="D215" s="35"/>
      <c r="E215" s="35"/>
    </row>
    <row r="216" spans="3:5" ht="15" customHeight="1" x14ac:dyDescent="0.25">
      <c r="C216" s="35"/>
      <c r="D216" s="35"/>
      <c r="E216" s="35"/>
    </row>
    <row r="217" spans="3:5" ht="15" customHeight="1" x14ac:dyDescent="0.25">
      <c r="C217" s="35"/>
      <c r="D217" s="35"/>
      <c r="E217" s="35"/>
    </row>
    <row r="218" spans="3:5" ht="15" customHeight="1" x14ac:dyDescent="0.25">
      <c r="C218" s="35"/>
      <c r="D218" s="35"/>
      <c r="E218" s="35"/>
    </row>
    <row r="219" spans="3:5" ht="15" customHeight="1" x14ac:dyDescent="0.25">
      <c r="C219" s="35"/>
      <c r="D219" s="35"/>
      <c r="E219" s="35"/>
    </row>
    <row r="220" spans="3:5" ht="15" customHeight="1" x14ac:dyDescent="0.25">
      <c r="C220" s="35"/>
      <c r="D220" s="35"/>
      <c r="E220" s="35"/>
    </row>
    <row r="221" spans="3:5" ht="15" customHeight="1" x14ac:dyDescent="0.25">
      <c r="C221" s="35"/>
      <c r="D221" s="35"/>
      <c r="E221" s="35"/>
    </row>
    <row r="222" spans="3:5" ht="15" customHeight="1" x14ac:dyDescent="0.25">
      <c r="C222" s="35"/>
      <c r="D222" s="35"/>
      <c r="E222" s="35"/>
    </row>
    <row r="223" spans="3:5" ht="15" customHeight="1" x14ac:dyDescent="0.25">
      <c r="C223" s="35"/>
      <c r="D223" s="35"/>
      <c r="E223" s="35"/>
    </row>
    <row r="224" spans="3:5" ht="15" customHeight="1" x14ac:dyDescent="0.25">
      <c r="C224" s="35"/>
      <c r="D224" s="35"/>
      <c r="E224" s="35"/>
    </row>
    <row r="225" spans="3:5" ht="15" customHeight="1" x14ac:dyDescent="0.25">
      <c r="C225" s="35"/>
      <c r="D225" s="35"/>
      <c r="E225" s="35"/>
    </row>
    <row r="226" spans="3:5" ht="15" customHeight="1" x14ac:dyDescent="0.25">
      <c r="C226" s="35"/>
      <c r="D226" s="35"/>
      <c r="E226" s="35"/>
    </row>
    <row r="227" spans="3:5" ht="15" customHeight="1" x14ac:dyDescent="0.25">
      <c r="C227" s="35"/>
      <c r="D227" s="35"/>
      <c r="E227" s="35"/>
    </row>
    <row r="228" spans="3:5" ht="15" customHeight="1" x14ac:dyDescent="0.25">
      <c r="C228" s="35"/>
      <c r="D228" s="35"/>
      <c r="E228" s="35"/>
    </row>
    <row r="229" spans="3:5" ht="15" customHeight="1" x14ac:dyDescent="0.25">
      <c r="C229" s="35"/>
      <c r="D229" s="35"/>
      <c r="E229" s="35"/>
    </row>
    <row r="230" spans="3:5" ht="15" customHeight="1" x14ac:dyDescent="0.25">
      <c r="C230" s="35"/>
      <c r="D230" s="35"/>
      <c r="E230" s="35"/>
    </row>
    <row r="231" spans="3:5" ht="15" customHeight="1" x14ac:dyDescent="0.25">
      <c r="C231" s="35"/>
      <c r="D231" s="35"/>
      <c r="E231" s="35"/>
    </row>
    <row r="232" spans="3:5" ht="15" customHeight="1" x14ac:dyDescent="0.25">
      <c r="C232" s="35"/>
      <c r="D232" s="35"/>
      <c r="E232" s="35"/>
    </row>
    <row r="233" spans="3:5" ht="15" customHeight="1" x14ac:dyDescent="0.25">
      <c r="C233" s="35"/>
      <c r="D233" s="35"/>
      <c r="E233" s="35"/>
    </row>
    <row r="234" spans="3:5" ht="15" customHeight="1" x14ac:dyDescent="0.25">
      <c r="C234" s="35"/>
      <c r="D234" s="35"/>
      <c r="E234" s="35"/>
    </row>
    <row r="235" spans="3:5" ht="15" customHeight="1" x14ac:dyDescent="0.25">
      <c r="C235" s="35"/>
      <c r="D235" s="35"/>
      <c r="E235" s="35"/>
    </row>
    <row r="236" spans="3:5" ht="15" customHeight="1" x14ac:dyDescent="0.25">
      <c r="C236" s="35"/>
      <c r="D236" s="35"/>
      <c r="E236" s="35"/>
    </row>
    <row r="237" spans="3:5" ht="15" customHeight="1" x14ac:dyDescent="0.25">
      <c r="C237" s="35"/>
      <c r="D237" s="35"/>
      <c r="E237" s="35"/>
    </row>
    <row r="238" spans="3:5" ht="15" customHeight="1" x14ac:dyDescent="0.25">
      <c r="C238" s="35"/>
      <c r="D238" s="35"/>
      <c r="E238" s="35"/>
    </row>
    <row r="239" spans="3:5" ht="15" customHeight="1" x14ac:dyDescent="0.25">
      <c r="C239" s="35"/>
      <c r="D239" s="35"/>
      <c r="E239" s="35"/>
    </row>
    <row r="240" spans="3:5" ht="15" customHeight="1" x14ac:dyDescent="0.25">
      <c r="C240" s="35"/>
      <c r="D240" s="35"/>
      <c r="E240" s="35"/>
    </row>
    <row r="241" spans="3:5" ht="15" customHeight="1" x14ac:dyDescent="0.25">
      <c r="C241" s="35"/>
      <c r="D241" s="35"/>
      <c r="E241" s="35"/>
    </row>
    <row r="242" spans="3:5" ht="15" customHeight="1" x14ac:dyDescent="0.25">
      <c r="C242" s="35"/>
      <c r="D242" s="35"/>
      <c r="E242" s="35"/>
    </row>
    <row r="243" spans="3:5" ht="15" customHeight="1" x14ac:dyDescent="0.25">
      <c r="C243" s="35"/>
      <c r="D243" s="35"/>
      <c r="E243" s="35"/>
    </row>
    <row r="244" spans="3:5" ht="15" customHeight="1" x14ac:dyDescent="0.25">
      <c r="C244" s="35"/>
      <c r="D244" s="35"/>
      <c r="E244" s="35"/>
    </row>
    <row r="245" spans="3:5" ht="15" customHeight="1" x14ac:dyDescent="0.25">
      <c r="C245" s="35"/>
      <c r="D245" s="35"/>
      <c r="E245" s="35"/>
    </row>
    <row r="246" spans="3:5" ht="15" customHeight="1" x14ac:dyDescent="0.25">
      <c r="C246" s="35"/>
      <c r="D246" s="35"/>
      <c r="E246" s="35"/>
    </row>
    <row r="247" spans="3:5" ht="15" customHeight="1" x14ac:dyDescent="0.25">
      <c r="C247" s="35"/>
      <c r="D247" s="35"/>
      <c r="E247" s="35"/>
    </row>
    <row r="248" spans="3:5" ht="15" customHeight="1" x14ac:dyDescent="0.25">
      <c r="C248" s="35"/>
      <c r="D248" s="35"/>
      <c r="E248" s="35"/>
    </row>
    <row r="249" spans="3:5" ht="15" customHeight="1" x14ac:dyDescent="0.25">
      <c r="C249" s="35"/>
      <c r="D249" s="35"/>
      <c r="E249" s="35"/>
    </row>
    <row r="250" spans="3:5" ht="15" customHeight="1" x14ac:dyDescent="0.25">
      <c r="C250" s="35"/>
      <c r="D250" s="35"/>
      <c r="E250" s="35"/>
    </row>
    <row r="251" spans="3:5" ht="15" customHeight="1" x14ac:dyDescent="0.25">
      <c r="C251" s="35"/>
      <c r="D251" s="35"/>
      <c r="E251" s="35"/>
    </row>
    <row r="252" spans="3:5" ht="15" customHeight="1" x14ac:dyDescent="0.25">
      <c r="C252" s="35"/>
      <c r="D252" s="35"/>
      <c r="E252" s="35"/>
    </row>
    <row r="253" spans="3:5" ht="15" customHeight="1" x14ac:dyDescent="0.25">
      <c r="C253" s="35"/>
      <c r="D253" s="35"/>
      <c r="E253" s="35"/>
    </row>
    <row r="254" spans="3:5" ht="14.85" customHeight="1" x14ac:dyDescent="0.25">
      <c r="C254" s="35"/>
      <c r="D254" s="35"/>
      <c r="E254" s="35"/>
    </row>
    <row r="255" spans="3:5" ht="14.85" customHeight="1" x14ac:dyDescent="0.25">
      <c r="C255" s="35"/>
      <c r="D255" s="35"/>
      <c r="E255" s="35"/>
    </row>
    <row r="256" spans="3:5" ht="14.85" customHeight="1" x14ac:dyDescent="0.25">
      <c r="C256" s="35"/>
      <c r="D256" s="35"/>
      <c r="E256" s="35"/>
    </row>
    <row r="257" spans="3:5" ht="14.85" customHeight="1" x14ac:dyDescent="0.25">
      <c r="C257" s="35"/>
      <c r="D257" s="35"/>
      <c r="E257" s="35"/>
    </row>
    <row r="258" spans="3:5" ht="14.85" customHeight="1" x14ac:dyDescent="0.25">
      <c r="C258" s="35"/>
      <c r="D258" s="35"/>
      <c r="E258" s="35"/>
    </row>
    <row r="259" spans="3:5" ht="14.85" customHeight="1" x14ac:dyDescent="0.25">
      <c r="C259" s="35"/>
      <c r="D259" s="35"/>
      <c r="E259" s="35"/>
    </row>
    <row r="260" spans="3:5" ht="14.85" customHeight="1" x14ac:dyDescent="0.25">
      <c r="C260" s="35"/>
      <c r="D260" s="35"/>
      <c r="E260" s="35"/>
    </row>
    <row r="261" spans="3:5" ht="14.85" customHeight="1" x14ac:dyDescent="0.25">
      <c r="C261" s="35"/>
      <c r="D261" s="35"/>
      <c r="E261" s="35"/>
    </row>
    <row r="262" spans="3:5" ht="14.85" customHeight="1" x14ac:dyDescent="0.25">
      <c r="C262" s="35"/>
      <c r="D262" s="35"/>
      <c r="E262" s="35"/>
    </row>
    <row r="263" spans="3:5" ht="14.85" customHeight="1" x14ac:dyDescent="0.25">
      <c r="C263" s="35"/>
      <c r="D263" s="35"/>
      <c r="E263" s="35"/>
    </row>
    <row r="264" spans="3:5" ht="14.85" customHeight="1" x14ac:dyDescent="0.25">
      <c r="C264" s="35"/>
      <c r="D264" s="35"/>
      <c r="E264" s="35"/>
    </row>
    <row r="265" spans="3:5" ht="14.85" customHeight="1" x14ac:dyDescent="0.25">
      <c r="C265" s="35"/>
      <c r="D265" s="35"/>
      <c r="E265" s="35"/>
    </row>
    <row r="266" spans="3:5" ht="14.85" customHeight="1" x14ac:dyDescent="0.25">
      <c r="C266" s="35"/>
      <c r="D266" s="35"/>
      <c r="E266" s="35"/>
    </row>
    <row r="267" spans="3:5" ht="14.85" customHeight="1" x14ac:dyDescent="0.25">
      <c r="C267" s="35"/>
      <c r="D267" s="35"/>
      <c r="E267" s="35"/>
    </row>
    <row r="268" spans="3:5" ht="14.85" customHeight="1" x14ac:dyDescent="0.25">
      <c r="C268" s="35"/>
      <c r="D268" s="35"/>
      <c r="E268" s="35"/>
    </row>
    <row r="269" spans="3:5" ht="14.85" customHeight="1" x14ac:dyDescent="0.25">
      <c r="C269" s="35"/>
      <c r="D269" s="35"/>
      <c r="E269" s="35"/>
    </row>
    <row r="270" spans="3:5" ht="14.85" customHeight="1" x14ac:dyDescent="0.25">
      <c r="C270" s="35"/>
      <c r="D270" s="35"/>
      <c r="E270" s="35"/>
    </row>
    <row r="271" spans="3:5" ht="14.85" customHeight="1" x14ac:dyDescent="0.25">
      <c r="C271" s="35"/>
      <c r="D271" s="35"/>
      <c r="E271" s="35"/>
    </row>
    <row r="272" spans="3:5" ht="14.85" customHeight="1" x14ac:dyDescent="0.25">
      <c r="C272" s="35"/>
      <c r="D272" s="35"/>
      <c r="E272" s="35"/>
    </row>
    <row r="273" spans="3:5" ht="14.85" customHeight="1" x14ac:dyDescent="0.25">
      <c r="C273" s="35"/>
      <c r="D273" s="35"/>
      <c r="E273" s="35"/>
    </row>
    <row r="274" spans="3:5" ht="14.85" customHeight="1" x14ac:dyDescent="0.25">
      <c r="C274" s="35"/>
      <c r="D274" s="35"/>
      <c r="E274" s="35"/>
    </row>
    <row r="275" spans="3:5" ht="14.85" customHeight="1" x14ac:dyDescent="0.25">
      <c r="C275" s="35"/>
      <c r="D275" s="35"/>
      <c r="E275" s="35"/>
    </row>
    <row r="276" spans="3:5" ht="14.85" customHeight="1" x14ac:dyDescent="0.25">
      <c r="C276" s="35"/>
      <c r="D276" s="35"/>
      <c r="E276" s="35"/>
    </row>
    <row r="277" spans="3:5" ht="14.85" customHeight="1" x14ac:dyDescent="0.25">
      <c r="C277" s="35"/>
      <c r="D277" s="35"/>
      <c r="E277" s="35"/>
    </row>
    <row r="278" spans="3:5" ht="14.85" customHeight="1" x14ac:dyDescent="0.25">
      <c r="C278" s="35"/>
      <c r="D278" s="35"/>
      <c r="E278" s="35"/>
    </row>
    <row r="279" spans="3:5" ht="14.85" customHeight="1" x14ac:dyDescent="0.25">
      <c r="C279" s="35"/>
      <c r="D279" s="35"/>
      <c r="E279" s="35"/>
    </row>
    <row r="280" spans="3:5" ht="14.85" customHeight="1" x14ac:dyDescent="0.25">
      <c r="C280" s="35"/>
      <c r="D280" s="35"/>
      <c r="E280" s="35"/>
    </row>
    <row r="281" spans="3:5" ht="14.85" customHeight="1" x14ac:dyDescent="0.25">
      <c r="C281" s="35"/>
      <c r="D281" s="35"/>
      <c r="E281" s="35"/>
    </row>
    <row r="282" spans="3:5" ht="14.85" customHeight="1" x14ac:dyDescent="0.25">
      <c r="C282" s="35"/>
      <c r="D282" s="35"/>
      <c r="E282" s="35"/>
    </row>
    <row r="283" spans="3:5" ht="14.85" customHeight="1" x14ac:dyDescent="0.25">
      <c r="C283" s="35"/>
      <c r="D283" s="35"/>
      <c r="E283" s="35"/>
    </row>
    <row r="284" spans="3:5" ht="14.85" customHeight="1" x14ac:dyDescent="0.25">
      <c r="C284" s="35"/>
      <c r="D284" s="35"/>
      <c r="E284" s="35"/>
    </row>
    <row r="285" spans="3:5" ht="14.85" customHeight="1" x14ac:dyDescent="0.25">
      <c r="C285" s="35"/>
      <c r="D285" s="35"/>
      <c r="E285" s="35"/>
    </row>
    <row r="286" spans="3:5" ht="14.85" customHeight="1" x14ac:dyDescent="0.25">
      <c r="C286" s="35"/>
      <c r="D286" s="35"/>
      <c r="E286" s="35"/>
    </row>
    <row r="287" spans="3:5" ht="14.85" customHeight="1" x14ac:dyDescent="0.25">
      <c r="C287" s="35"/>
      <c r="D287" s="35"/>
      <c r="E287" s="35"/>
    </row>
    <row r="288" spans="3:5" ht="14.85" customHeight="1" x14ac:dyDescent="0.25">
      <c r="C288" s="35"/>
      <c r="D288" s="35"/>
      <c r="E288" s="35"/>
    </row>
    <row r="289" spans="3:5" ht="14.85" customHeight="1" x14ac:dyDescent="0.25">
      <c r="C289" s="35"/>
      <c r="D289" s="35"/>
      <c r="E289" s="35"/>
    </row>
    <row r="290" spans="3:5" ht="14.85" customHeight="1" x14ac:dyDescent="0.25">
      <c r="C290" s="35"/>
      <c r="D290" s="35"/>
      <c r="E290" s="35"/>
    </row>
    <row r="291" spans="3:5" ht="14.85" customHeight="1" x14ac:dyDescent="0.25">
      <c r="C291" s="35"/>
      <c r="D291" s="35"/>
      <c r="E291" s="35"/>
    </row>
    <row r="292" spans="3:5" ht="14.85" customHeight="1" x14ac:dyDescent="0.25">
      <c r="C292" s="35"/>
      <c r="D292" s="35"/>
      <c r="E292" s="35"/>
    </row>
    <row r="293" spans="3:5" ht="14.85" customHeight="1" x14ac:dyDescent="0.25">
      <c r="C293" s="35"/>
      <c r="D293" s="35"/>
      <c r="E293" s="35"/>
    </row>
    <row r="294" spans="3:5" ht="14.85" customHeight="1" x14ac:dyDescent="0.25">
      <c r="C294" s="35"/>
      <c r="D294" s="35"/>
      <c r="E294" s="35"/>
    </row>
    <row r="295" spans="3:5" ht="14.85" customHeight="1" x14ac:dyDescent="0.25">
      <c r="C295" s="35"/>
      <c r="D295" s="35"/>
      <c r="E295" s="35"/>
    </row>
    <row r="296" spans="3:5" ht="14.85" customHeight="1" x14ac:dyDescent="0.25">
      <c r="C296" s="35"/>
      <c r="D296" s="35"/>
      <c r="E296" s="35"/>
    </row>
    <row r="297" spans="3:5" ht="14.85" customHeight="1" x14ac:dyDescent="0.25">
      <c r="C297" s="35"/>
      <c r="D297" s="35"/>
      <c r="E297" s="35"/>
    </row>
    <row r="298" spans="3:5" ht="14.85" customHeight="1" x14ac:dyDescent="0.25">
      <c r="C298" s="35"/>
      <c r="D298" s="35"/>
      <c r="E298" s="35"/>
    </row>
    <row r="299" spans="3:5" ht="14.85" customHeight="1" x14ac:dyDescent="0.25">
      <c r="C299" s="35"/>
      <c r="D299" s="35"/>
      <c r="E299" s="35"/>
    </row>
    <row r="300" spans="3:5" ht="14.85" customHeight="1" x14ac:dyDescent="0.25">
      <c r="C300" s="35"/>
      <c r="D300" s="35"/>
      <c r="E300" s="35"/>
    </row>
    <row r="301" spans="3:5" ht="14.85" customHeight="1" x14ac:dyDescent="0.25">
      <c r="C301" s="35"/>
      <c r="D301" s="35"/>
      <c r="E301" s="35"/>
    </row>
    <row r="302" spans="3:5" ht="14.85" customHeight="1" x14ac:dyDescent="0.25">
      <c r="C302" s="35"/>
      <c r="D302" s="35"/>
      <c r="E302" s="35"/>
    </row>
    <row r="303" spans="3:5" ht="14.85" customHeight="1" x14ac:dyDescent="0.25">
      <c r="C303" s="35"/>
      <c r="D303" s="35"/>
      <c r="E303" s="35"/>
    </row>
    <row r="304" spans="3:5" ht="14.85" customHeight="1" x14ac:dyDescent="0.25">
      <c r="C304" s="35"/>
      <c r="D304" s="35"/>
      <c r="E304" s="35"/>
    </row>
    <row r="305" spans="3:5" ht="14.85" customHeight="1" x14ac:dyDescent="0.25">
      <c r="C305" s="35"/>
      <c r="D305" s="35"/>
      <c r="E305" s="35"/>
    </row>
    <row r="306" spans="3:5" ht="14.85" customHeight="1" x14ac:dyDescent="0.25">
      <c r="C306" s="35"/>
      <c r="D306" s="35"/>
      <c r="E306" s="35"/>
    </row>
    <row r="307" spans="3:5" ht="14.85" customHeight="1" x14ac:dyDescent="0.25">
      <c r="C307" s="35"/>
      <c r="D307" s="35"/>
      <c r="E307" s="35"/>
    </row>
    <row r="308" spans="3:5" ht="14.85" customHeight="1" x14ac:dyDescent="0.25">
      <c r="C308" s="35"/>
      <c r="D308" s="35"/>
      <c r="E308" s="35"/>
    </row>
    <row r="309" spans="3:5" ht="14.85" customHeight="1" x14ac:dyDescent="0.25">
      <c r="C309" s="35"/>
      <c r="D309" s="35"/>
      <c r="E309" s="35"/>
    </row>
    <row r="310" spans="3:5" ht="14.85" customHeight="1" x14ac:dyDescent="0.25">
      <c r="C310" s="35"/>
      <c r="D310" s="35"/>
      <c r="E310" s="35"/>
    </row>
    <row r="311" spans="3:5" ht="14.85" customHeight="1" x14ac:dyDescent="0.25">
      <c r="C311" s="35"/>
      <c r="D311" s="35"/>
      <c r="E311" s="35"/>
    </row>
    <row r="312" spans="3:5" ht="14.85" customHeight="1" x14ac:dyDescent="0.25">
      <c r="C312" s="35"/>
      <c r="D312" s="35"/>
      <c r="E312" s="35"/>
    </row>
    <row r="313" spans="3:5" ht="14.85" customHeight="1" x14ac:dyDescent="0.25">
      <c r="C313" s="35"/>
      <c r="D313" s="35"/>
      <c r="E313" s="35"/>
    </row>
    <row r="314" spans="3:5" ht="14.85" customHeight="1" x14ac:dyDescent="0.25">
      <c r="C314" s="35"/>
      <c r="D314" s="35"/>
      <c r="E314" s="35"/>
    </row>
    <row r="315" spans="3:5" ht="14.85" customHeight="1" x14ac:dyDescent="0.25">
      <c r="C315" s="35"/>
      <c r="D315" s="35"/>
      <c r="E315" s="35"/>
    </row>
    <row r="316" spans="3:5" ht="14.85" customHeight="1" x14ac:dyDescent="0.25">
      <c r="C316" s="35"/>
      <c r="D316" s="35"/>
      <c r="E316" s="35"/>
    </row>
    <row r="317" spans="3:5" ht="14.85" customHeight="1" x14ac:dyDescent="0.25">
      <c r="C317" s="35"/>
      <c r="D317" s="35"/>
      <c r="E317" s="35"/>
    </row>
    <row r="318" spans="3:5" ht="14.85" customHeight="1" x14ac:dyDescent="0.25">
      <c r="C318" s="35"/>
      <c r="D318" s="35"/>
      <c r="E318" s="35"/>
    </row>
    <row r="319" spans="3:5" ht="14.85" customHeight="1" x14ac:dyDescent="0.25">
      <c r="C319" s="35"/>
      <c r="D319" s="35"/>
      <c r="E319" s="35"/>
    </row>
    <row r="320" spans="3:5" ht="14.85" customHeight="1" x14ac:dyDescent="0.25">
      <c r="C320" s="35"/>
      <c r="D320" s="35"/>
      <c r="E320" s="35"/>
    </row>
    <row r="321" spans="3:5" ht="14.85" customHeight="1" x14ac:dyDescent="0.25">
      <c r="C321" s="35"/>
      <c r="D321" s="35"/>
      <c r="E321" s="35"/>
    </row>
    <row r="322" spans="3:5" ht="14.85" customHeight="1" x14ac:dyDescent="0.25">
      <c r="C322" s="35"/>
      <c r="D322" s="35"/>
      <c r="E322" s="35"/>
    </row>
    <row r="323" spans="3:5" ht="14.85" customHeight="1" x14ac:dyDescent="0.25">
      <c r="C323" s="35"/>
      <c r="D323" s="35"/>
      <c r="E323" s="35"/>
    </row>
    <row r="324" spans="3:5" ht="14.85" customHeight="1" x14ac:dyDescent="0.25">
      <c r="C324" s="35"/>
      <c r="D324" s="35"/>
      <c r="E324" s="35"/>
    </row>
    <row r="325" spans="3:5" ht="14.85" customHeight="1" x14ac:dyDescent="0.25">
      <c r="C325" s="35"/>
      <c r="D325" s="35"/>
      <c r="E325" s="35"/>
    </row>
    <row r="326" spans="3:5" ht="14.85" customHeight="1" x14ac:dyDescent="0.25">
      <c r="C326" s="35"/>
      <c r="D326" s="35"/>
      <c r="E326" s="35"/>
    </row>
    <row r="327" spans="3:5" ht="14.85" customHeight="1" x14ac:dyDescent="0.25">
      <c r="C327" s="35"/>
      <c r="D327" s="35"/>
      <c r="E327" s="35"/>
    </row>
    <row r="328" spans="3:5" ht="14.85" customHeight="1" x14ac:dyDescent="0.25">
      <c r="C328" s="35"/>
      <c r="D328" s="35"/>
      <c r="E328" s="35"/>
    </row>
    <row r="329" spans="3:5" ht="14.85" customHeight="1" x14ac:dyDescent="0.25">
      <c r="C329" s="35"/>
      <c r="D329" s="35"/>
      <c r="E329" s="35"/>
    </row>
    <row r="330" spans="3:5" ht="14.85" customHeight="1" x14ac:dyDescent="0.25">
      <c r="C330" s="35"/>
      <c r="D330" s="35"/>
      <c r="E330" s="35"/>
    </row>
    <row r="331" spans="3:5" ht="14.85" customHeight="1" x14ac:dyDescent="0.25">
      <c r="C331" s="35"/>
      <c r="D331" s="35"/>
      <c r="E331" s="35"/>
    </row>
    <row r="332" spans="3:5" ht="14.85" customHeight="1" x14ac:dyDescent="0.25">
      <c r="C332" s="35"/>
      <c r="D332" s="35"/>
      <c r="E332" s="35"/>
    </row>
    <row r="333" spans="3:5" ht="14.85" customHeight="1" x14ac:dyDescent="0.25">
      <c r="C333" s="35"/>
      <c r="D333" s="35"/>
      <c r="E333" s="35"/>
    </row>
    <row r="334" spans="3:5" ht="14.85" customHeight="1" x14ac:dyDescent="0.25">
      <c r="C334" s="35"/>
      <c r="D334" s="35"/>
      <c r="E334" s="35"/>
    </row>
    <row r="335" spans="3:5" ht="14.85" customHeight="1" x14ac:dyDescent="0.25">
      <c r="C335" s="35"/>
      <c r="D335" s="35"/>
      <c r="E335" s="35"/>
    </row>
    <row r="336" spans="3:5" ht="14.85" customHeight="1" x14ac:dyDescent="0.25">
      <c r="C336" s="35"/>
      <c r="D336" s="35"/>
      <c r="E336" s="35"/>
    </row>
    <row r="337" spans="3:5" ht="14.85" customHeight="1" x14ac:dyDescent="0.25">
      <c r="C337" s="35"/>
      <c r="D337" s="35"/>
      <c r="E337" s="35"/>
    </row>
    <row r="338" spans="3:5" ht="14.85" customHeight="1" x14ac:dyDescent="0.25">
      <c r="C338" s="35"/>
      <c r="D338" s="35"/>
      <c r="E338" s="35"/>
    </row>
    <row r="339" spans="3:5" ht="14.85" customHeight="1" x14ac:dyDescent="0.25">
      <c r="C339" s="35"/>
      <c r="D339" s="35"/>
      <c r="E339" s="35"/>
    </row>
    <row r="340" spans="3:5" ht="14.85" customHeight="1" x14ac:dyDescent="0.25">
      <c r="C340" s="35"/>
      <c r="D340" s="35"/>
      <c r="E340" s="35"/>
    </row>
    <row r="341" spans="3:5" ht="14.85" customHeight="1" x14ac:dyDescent="0.25">
      <c r="C341" s="35"/>
      <c r="D341" s="35"/>
      <c r="E341" s="35"/>
    </row>
    <row r="342" spans="3:5" ht="14.85" customHeight="1" x14ac:dyDescent="0.25">
      <c r="C342" s="35"/>
      <c r="D342" s="35"/>
      <c r="E342" s="35"/>
    </row>
    <row r="343" spans="3:5" ht="14.85" customHeight="1" x14ac:dyDescent="0.25">
      <c r="C343" s="35"/>
      <c r="D343" s="35"/>
      <c r="E343" s="35"/>
    </row>
    <row r="344" spans="3:5" ht="14.85" customHeight="1" x14ac:dyDescent="0.25">
      <c r="C344" s="35"/>
      <c r="D344" s="35"/>
      <c r="E344" s="35"/>
    </row>
    <row r="345" spans="3:5" ht="14.85" customHeight="1" x14ac:dyDescent="0.25">
      <c r="C345" s="35"/>
      <c r="D345" s="35"/>
      <c r="E345" s="35"/>
    </row>
    <row r="346" spans="3:5" ht="14.85" customHeight="1" x14ac:dyDescent="0.25">
      <c r="C346" s="35"/>
      <c r="D346" s="35"/>
      <c r="E346" s="35"/>
    </row>
    <row r="347" spans="3:5" ht="14.85" customHeight="1" x14ac:dyDescent="0.25">
      <c r="C347" s="35"/>
      <c r="D347" s="35"/>
      <c r="E347" s="35"/>
    </row>
    <row r="348" spans="3:5" ht="14.85" customHeight="1" x14ac:dyDescent="0.25">
      <c r="C348" s="35"/>
      <c r="D348" s="35"/>
      <c r="E348" s="35"/>
    </row>
    <row r="349" spans="3:5" ht="14.85" customHeight="1" x14ac:dyDescent="0.25">
      <c r="C349" s="35"/>
      <c r="D349" s="35"/>
      <c r="E349" s="35"/>
    </row>
    <row r="350" spans="3:5" ht="14.85" customHeight="1" x14ac:dyDescent="0.25"/>
    <row r="351" spans="3:5" ht="14.85" customHeight="1" x14ac:dyDescent="0.25"/>
    <row r="352" spans="3:5" ht="14.85" customHeight="1" x14ac:dyDescent="0.25"/>
    <row r="353" ht="14.85" customHeight="1" x14ac:dyDescent="0.25"/>
    <row r="354" ht="14.85" customHeight="1" x14ac:dyDescent="0.25"/>
    <row r="355" ht="14.85" customHeight="1" x14ac:dyDescent="0.25"/>
    <row r="356" ht="14.85" customHeight="1" x14ac:dyDescent="0.25"/>
    <row r="357" ht="14.85" customHeight="1" x14ac:dyDescent="0.25"/>
    <row r="358" ht="14.85" customHeight="1" x14ac:dyDescent="0.25"/>
    <row r="359" ht="14.85" customHeight="1" x14ac:dyDescent="0.25"/>
    <row r="360" ht="14.85" customHeight="1" x14ac:dyDescent="0.25"/>
    <row r="361" ht="14.85" customHeight="1" x14ac:dyDescent="0.25"/>
    <row r="362" ht="14.85" customHeight="1" x14ac:dyDescent="0.25"/>
    <row r="363" ht="14.85" customHeight="1" x14ac:dyDescent="0.25"/>
    <row r="364" ht="14.85" customHeight="1" x14ac:dyDescent="0.25"/>
    <row r="365" ht="14.85" customHeight="1" x14ac:dyDescent="0.25"/>
    <row r="366" ht="14.85" customHeight="1" x14ac:dyDescent="0.25"/>
    <row r="367" ht="14.85" customHeight="1" x14ac:dyDescent="0.25"/>
    <row r="368" ht="14.85" customHeight="1" x14ac:dyDescent="0.25"/>
    <row r="369" ht="14.85" customHeight="1" x14ac:dyDescent="0.25"/>
    <row r="370" ht="14.85" customHeight="1" x14ac:dyDescent="0.25"/>
    <row r="371" ht="14.85" customHeight="1" x14ac:dyDescent="0.25"/>
    <row r="372" ht="14.85" customHeight="1" x14ac:dyDescent="0.25"/>
    <row r="373" ht="14.85" customHeight="1" x14ac:dyDescent="0.25"/>
    <row r="374" ht="14.85" customHeight="1" x14ac:dyDescent="0.25"/>
    <row r="375" ht="14.85" customHeight="1" x14ac:dyDescent="0.25"/>
    <row r="376" ht="14.85" customHeight="1" x14ac:dyDescent="0.25"/>
    <row r="377" ht="14.85" customHeight="1" x14ac:dyDescent="0.25"/>
    <row r="378" ht="14.85" customHeight="1" x14ac:dyDescent="0.25"/>
    <row r="379" ht="14.85" customHeight="1" x14ac:dyDescent="0.25"/>
    <row r="380" ht="14.85" customHeight="1" x14ac:dyDescent="0.25"/>
    <row r="381" ht="14.85" customHeight="1" x14ac:dyDescent="0.25"/>
    <row r="382" ht="14.85" customHeight="1" x14ac:dyDescent="0.25"/>
    <row r="383" ht="14.85" customHeight="1" x14ac:dyDescent="0.25"/>
    <row r="384" ht="14.85" customHeight="1" x14ac:dyDescent="0.25"/>
    <row r="385" ht="14.85" customHeight="1" x14ac:dyDescent="0.25"/>
    <row r="386" ht="14.85" customHeight="1" x14ac:dyDescent="0.25"/>
    <row r="387" ht="14.85" customHeight="1" x14ac:dyDescent="0.25"/>
    <row r="388" ht="14.85" customHeight="1" x14ac:dyDescent="0.25"/>
    <row r="389" ht="14.85" customHeight="1" x14ac:dyDescent="0.25"/>
    <row r="390" ht="14.85" customHeight="1" x14ac:dyDescent="0.25"/>
    <row r="391" ht="14.85" customHeight="1" x14ac:dyDescent="0.25"/>
    <row r="392" ht="14.85" customHeight="1" x14ac:dyDescent="0.25"/>
    <row r="393" ht="14.85" customHeight="1" x14ac:dyDescent="0.25"/>
    <row r="394" ht="14.85" customHeight="1" x14ac:dyDescent="0.25"/>
    <row r="395" ht="14.85" customHeight="1" x14ac:dyDescent="0.25"/>
    <row r="396" ht="14.85" customHeight="1" x14ac:dyDescent="0.25"/>
    <row r="397" ht="14.85" customHeight="1" x14ac:dyDescent="0.25"/>
    <row r="398" ht="14.85" customHeight="1" x14ac:dyDescent="0.25"/>
    <row r="399" ht="14.85" customHeight="1" x14ac:dyDescent="0.25"/>
    <row r="400" ht="14.85" customHeight="1" x14ac:dyDescent="0.25"/>
    <row r="401" ht="14.85" customHeight="1" x14ac:dyDescent="0.25"/>
    <row r="402" ht="14.85" customHeight="1" x14ac:dyDescent="0.25"/>
    <row r="403" ht="14.85" customHeight="1" x14ac:dyDescent="0.25"/>
    <row r="404" ht="14.85" customHeight="1" x14ac:dyDescent="0.25"/>
    <row r="405" ht="14.85" customHeight="1" x14ac:dyDescent="0.25"/>
    <row r="406" ht="14.85" customHeight="1" x14ac:dyDescent="0.25"/>
    <row r="407" ht="14.85" customHeight="1" x14ac:dyDescent="0.25"/>
    <row r="408" ht="14.85" customHeight="1" x14ac:dyDescent="0.25"/>
    <row r="409" ht="14.85" customHeight="1" x14ac:dyDescent="0.25"/>
    <row r="410" ht="14.85" customHeight="1" x14ac:dyDescent="0.25"/>
    <row r="411" ht="14.85" customHeight="1" x14ac:dyDescent="0.25"/>
    <row r="412" ht="14.85" customHeight="1" x14ac:dyDescent="0.25"/>
    <row r="413" ht="14.85" customHeight="1" x14ac:dyDescent="0.25"/>
    <row r="414" ht="14.85" customHeight="1" x14ac:dyDescent="0.25"/>
    <row r="415" ht="14.85" customHeight="1" x14ac:dyDescent="0.25"/>
    <row r="416" ht="14.85" customHeight="1" x14ac:dyDescent="0.25"/>
    <row r="417" ht="14.85" customHeight="1" x14ac:dyDescent="0.25"/>
    <row r="418" ht="14.85" customHeight="1" x14ac:dyDescent="0.25"/>
    <row r="419" ht="14.85" customHeight="1" x14ac:dyDescent="0.25"/>
    <row r="420" ht="14.85" customHeight="1" x14ac:dyDescent="0.25"/>
    <row r="421" ht="14.85" customHeight="1" x14ac:dyDescent="0.25"/>
    <row r="422" ht="14.85" customHeight="1" x14ac:dyDescent="0.25"/>
    <row r="423" ht="14.85" customHeight="1" x14ac:dyDescent="0.25"/>
    <row r="424" ht="14.85" customHeight="1" x14ac:dyDescent="0.25"/>
    <row r="425" ht="14.85" customHeight="1" x14ac:dyDescent="0.25"/>
    <row r="426" ht="14.85" customHeight="1" x14ac:dyDescent="0.25"/>
    <row r="427" ht="14.85" customHeight="1" x14ac:dyDescent="0.25"/>
    <row r="428" ht="14.85" customHeight="1" x14ac:dyDescent="0.25"/>
    <row r="429" ht="14.85" customHeight="1" x14ac:dyDescent="0.25"/>
    <row r="430" ht="14.85" customHeight="1" x14ac:dyDescent="0.25"/>
    <row r="431" ht="14.85" customHeight="1" x14ac:dyDescent="0.25"/>
    <row r="432" ht="14.85" customHeight="1" x14ac:dyDescent="0.25"/>
    <row r="433" ht="14.85" customHeight="1" x14ac:dyDescent="0.25"/>
    <row r="434" ht="14.85" customHeight="1" x14ac:dyDescent="0.25"/>
    <row r="435" ht="14.85" customHeight="1" x14ac:dyDescent="0.25"/>
    <row r="436" ht="14.85" customHeight="1" x14ac:dyDescent="0.25"/>
    <row r="437" ht="14.85" customHeight="1" x14ac:dyDescent="0.25"/>
    <row r="438" ht="14.85" customHeight="1" x14ac:dyDescent="0.25"/>
    <row r="439" ht="14.85" customHeight="1" x14ac:dyDescent="0.25"/>
    <row r="440" ht="14.85" customHeight="1" x14ac:dyDescent="0.25"/>
    <row r="441" ht="14.85" customHeight="1" x14ac:dyDescent="0.25"/>
    <row r="442" ht="14.85" customHeight="1" x14ac:dyDescent="0.25"/>
    <row r="443" ht="14.85" customHeight="1" x14ac:dyDescent="0.25"/>
    <row r="444" ht="14.85" customHeight="1" x14ac:dyDescent="0.25"/>
    <row r="445" ht="14.85" customHeight="1" x14ac:dyDescent="0.25"/>
    <row r="446" ht="14.85" customHeight="1" x14ac:dyDescent="0.25"/>
    <row r="447" ht="14.85" customHeight="1" x14ac:dyDescent="0.25"/>
    <row r="448" ht="14.85" customHeight="1" x14ac:dyDescent="0.25"/>
    <row r="449" ht="14.85" customHeight="1" x14ac:dyDescent="0.25"/>
    <row r="450" ht="14.85" customHeight="1" x14ac:dyDescent="0.25"/>
    <row r="451" ht="14.85" customHeight="1" x14ac:dyDescent="0.25"/>
    <row r="452" ht="14.85" customHeight="1" x14ac:dyDescent="0.25"/>
    <row r="453" ht="14.85" customHeight="1" x14ac:dyDescent="0.25"/>
    <row r="454" ht="14.85" customHeight="1" x14ac:dyDescent="0.25"/>
    <row r="455" ht="14.85" customHeight="1" x14ac:dyDescent="0.25"/>
    <row r="456" ht="14.85" customHeight="1" x14ac:dyDescent="0.25"/>
    <row r="457" ht="14.85" customHeight="1" x14ac:dyDescent="0.25"/>
    <row r="458" ht="14.85" customHeight="1" x14ac:dyDescent="0.25"/>
    <row r="459" ht="14.85" customHeight="1" x14ac:dyDescent="0.25"/>
    <row r="460" ht="14.85" customHeight="1" x14ac:dyDescent="0.25"/>
    <row r="461" ht="14.85" customHeight="1" x14ac:dyDescent="0.25"/>
    <row r="462" ht="14.85" customHeight="1" x14ac:dyDescent="0.25"/>
    <row r="463" ht="14.85" customHeight="1" x14ac:dyDescent="0.25"/>
    <row r="464" ht="14.85" customHeight="1" x14ac:dyDescent="0.25"/>
    <row r="465" ht="14.85" customHeight="1" x14ac:dyDescent="0.25"/>
    <row r="466" ht="14.85" customHeight="1" x14ac:dyDescent="0.25"/>
    <row r="467" ht="14.85" customHeight="1" x14ac:dyDescent="0.25"/>
    <row r="468" ht="14.85" customHeight="1" x14ac:dyDescent="0.25"/>
    <row r="469" ht="14.85" customHeight="1" x14ac:dyDescent="0.25"/>
    <row r="470" ht="14.85" customHeight="1" x14ac:dyDescent="0.25"/>
    <row r="471" ht="14.85" customHeight="1" x14ac:dyDescent="0.25"/>
    <row r="472" ht="14.85" customHeight="1" x14ac:dyDescent="0.25"/>
    <row r="473" ht="14.85" customHeight="1" x14ac:dyDescent="0.25"/>
    <row r="474" ht="14.85" customHeight="1" x14ac:dyDescent="0.25"/>
    <row r="475" ht="14.85" customHeight="1" x14ac:dyDescent="0.25"/>
    <row r="476" ht="14.85" customHeight="1" x14ac:dyDescent="0.25"/>
    <row r="477" ht="14.85" customHeight="1" x14ac:dyDescent="0.25"/>
    <row r="478" ht="14.85" customHeight="1" x14ac:dyDescent="0.25"/>
    <row r="479" ht="14.85" customHeight="1" x14ac:dyDescent="0.25"/>
    <row r="480" ht="14.85" customHeight="1" x14ac:dyDescent="0.25"/>
    <row r="481" ht="14.85" customHeight="1" x14ac:dyDescent="0.25"/>
    <row r="482" ht="14.85" customHeight="1" x14ac:dyDescent="0.25"/>
    <row r="483" ht="14.85" customHeight="1" x14ac:dyDescent="0.25"/>
    <row r="484" ht="14.85" customHeight="1" x14ac:dyDescent="0.25"/>
    <row r="485" ht="14.85" customHeight="1" x14ac:dyDescent="0.25"/>
    <row r="486" ht="14.85" customHeight="1" x14ac:dyDescent="0.25"/>
    <row r="487" ht="14.85" customHeight="1" x14ac:dyDescent="0.25"/>
    <row r="488" ht="14.85" customHeight="1" x14ac:dyDescent="0.25"/>
    <row r="489" ht="14.85" customHeight="1" x14ac:dyDescent="0.25"/>
    <row r="490" ht="14.85" customHeight="1" x14ac:dyDescent="0.25"/>
    <row r="491" ht="14.85" customHeight="1" x14ac:dyDescent="0.25"/>
    <row r="492" ht="14.85" customHeight="1" x14ac:dyDescent="0.25"/>
    <row r="493" ht="14.85" customHeight="1" x14ac:dyDescent="0.25"/>
    <row r="494" ht="14.85" customHeight="1" x14ac:dyDescent="0.25"/>
    <row r="495" ht="14.85" customHeight="1" x14ac:dyDescent="0.25"/>
    <row r="496" ht="14.85" customHeight="1" x14ac:dyDescent="0.25"/>
    <row r="497" ht="14.85" customHeight="1" x14ac:dyDescent="0.25"/>
    <row r="498" ht="14.85" customHeight="1" x14ac:dyDescent="0.25"/>
    <row r="499" ht="14.85" customHeight="1" x14ac:dyDescent="0.25"/>
    <row r="500" ht="14.85" customHeight="1" x14ac:dyDescent="0.25"/>
    <row r="501" ht="14.85" customHeight="1" x14ac:dyDescent="0.25"/>
    <row r="502" ht="14.85" customHeight="1" x14ac:dyDescent="0.25"/>
    <row r="503" ht="14.85" customHeight="1" x14ac:dyDescent="0.25"/>
    <row r="504" ht="14.85" customHeight="1" x14ac:dyDescent="0.25"/>
    <row r="505" ht="14.85" customHeight="1" x14ac:dyDescent="0.25"/>
    <row r="506" ht="14.85" customHeight="1" x14ac:dyDescent="0.25"/>
    <row r="507" ht="14.85" customHeight="1" x14ac:dyDescent="0.25"/>
    <row r="508" ht="14.85" customHeight="1" x14ac:dyDescent="0.25"/>
    <row r="509" ht="14.85" customHeight="1" x14ac:dyDescent="0.25"/>
    <row r="510" ht="14.85" customHeight="1" x14ac:dyDescent="0.25"/>
    <row r="511" ht="14.85" customHeight="1" x14ac:dyDescent="0.25"/>
    <row r="512" ht="14.85" customHeight="1" x14ac:dyDescent="0.25"/>
    <row r="513" ht="14.85" customHeight="1" x14ac:dyDescent="0.25"/>
    <row r="514" ht="14.85" customHeight="1" x14ac:dyDescent="0.25"/>
    <row r="515" ht="14.85" customHeight="1" x14ac:dyDescent="0.25"/>
    <row r="516" ht="14.85" customHeight="1" x14ac:dyDescent="0.25"/>
    <row r="517" ht="14.85" customHeight="1" x14ac:dyDescent="0.25"/>
    <row r="518" ht="14.85" customHeight="1" x14ac:dyDescent="0.25"/>
    <row r="519" ht="14.85" customHeight="1" x14ac:dyDescent="0.25"/>
    <row r="520" ht="14.85" customHeight="1" x14ac:dyDescent="0.25"/>
    <row r="521" ht="14.85" customHeight="1" x14ac:dyDescent="0.25"/>
    <row r="522" ht="14.85" customHeight="1" x14ac:dyDescent="0.25"/>
    <row r="523" ht="14.85" customHeight="1" x14ac:dyDescent="0.25"/>
    <row r="524" ht="14.85" customHeight="1" x14ac:dyDescent="0.25"/>
    <row r="525" ht="14.85" customHeight="1" x14ac:dyDescent="0.25"/>
    <row r="526" ht="14.85" customHeight="1" x14ac:dyDescent="0.25"/>
    <row r="527" ht="14.85" customHeight="1" x14ac:dyDescent="0.25"/>
    <row r="528" ht="14.85" customHeight="1" x14ac:dyDescent="0.25"/>
    <row r="529" ht="14.85" customHeight="1" x14ac:dyDescent="0.25"/>
    <row r="530" ht="14.85" customHeight="1" x14ac:dyDescent="0.25"/>
    <row r="531" ht="14.85" customHeight="1" x14ac:dyDescent="0.25"/>
    <row r="532" ht="14.85" customHeight="1" x14ac:dyDescent="0.25"/>
    <row r="533" ht="14.85" customHeight="1" x14ac:dyDescent="0.25"/>
    <row r="534" ht="14.85" customHeight="1" x14ac:dyDescent="0.25"/>
    <row r="535" ht="14.85" customHeight="1" x14ac:dyDescent="0.25"/>
    <row r="536" ht="14.85" customHeight="1" x14ac:dyDescent="0.25"/>
    <row r="537" ht="14.85" customHeight="1" x14ac:dyDescent="0.25"/>
    <row r="538" ht="14.85" customHeight="1" x14ac:dyDescent="0.25"/>
    <row r="539" ht="14.85" customHeight="1" x14ac:dyDescent="0.25"/>
    <row r="540" ht="14.85" customHeight="1" x14ac:dyDescent="0.25"/>
    <row r="541" ht="14.85" customHeight="1" x14ac:dyDescent="0.25"/>
    <row r="542" ht="14.85" customHeight="1" x14ac:dyDescent="0.25"/>
    <row r="543" ht="14.85" customHeight="1" x14ac:dyDescent="0.25"/>
    <row r="544" ht="14.85" customHeight="1" x14ac:dyDescent="0.25"/>
    <row r="545" ht="14.85" customHeight="1" x14ac:dyDescent="0.25"/>
    <row r="546" ht="14.85" customHeight="1" x14ac:dyDescent="0.25"/>
    <row r="547" ht="14.85" customHeight="1" x14ac:dyDescent="0.25"/>
    <row r="548" ht="14.85" customHeight="1" x14ac:dyDescent="0.25"/>
    <row r="549" ht="14.85" customHeight="1" x14ac:dyDescent="0.25"/>
    <row r="550" ht="14.85" customHeight="1" x14ac:dyDescent="0.25"/>
    <row r="551" ht="14.85" customHeight="1" x14ac:dyDescent="0.25"/>
    <row r="552" ht="14.85" customHeight="1" x14ac:dyDescent="0.25"/>
    <row r="553" ht="14.85" customHeight="1" x14ac:dyDescent="0.25"/>
    <row r="554" ht="14.85" customHeight="1" x14ac:dyDescent="0.25"/>
    <row r="555" ht="14.85" customHeight="1" x14ac:dyDescent="0.25"/>
    <row r="556" ht="14.85" customHeight="1" x14ac:dyDescent="0.25"/>
    <row r="557" ht="14.85" customHeight="1" x14ac:dyDescent="0.25"/>
    <row r="558" ht="14.85" customHeight="1" x14ac:dyDescent="0.25"/>
    <row r="559" ht="14.85" customHeight="1" x14ac:dyDescent="0.25"/>
    <row r="560" ht="14.85" customHeight="1" x14ac:dyDescent="0.25"/>
    <row r="561" ht="14.85" customHeight="1" x14ac:dyDescent="0.25"/>
    <row r="562" ht="14.85" customHeight="1" x14ac:dyDescent="0.25"/>
    <row r="563" ht="14.85" customHeight="1" x14ac:dyDescent="0.25"/>
    <row r="564" ht="14.85" customHeight="1" x14ac:dyDescent="0.25"/>
    <row r="565" ht="14.85" customHeight="1" x14ac:dyDescent="0.25"/>
    <row r="566" ht="14.85" customHeight="1" x14ac:dyDescent="0.25"/>
    <row r="567" ht="14.85" customHeight="1" x14ac:dyDescent="0.25"/>
    <row r="568" ht="14.85" customHeight="1" x14ac:dyDescent="0.25"/>
    <row r="569" ht="14.85" customHeight="1" x14ac:dyDescent="0.25"/>
    <row r="570" ht="14.85" customHeight="1" x14ac:dyDescent="0.25"/>
    <row r="571" ht="14.85" customHeight="1" x14ac:dyDescent="0.25"/>
    <row r="572" ht="14.85" customHeight="1" x14ac:dyDescent="0.25"/>
    <row r="573" ht="14.85" customHeight="1" x14ac:dyDescent="0.25"/>
    <row r="574" ht="14.85" customHeight="1" x14ac:dyDescent="0.25"/>
    <row r="575" ht="14.85" customHeight="1" x14ac:dyDescent="0.25"/>
    <row r="576" ht="14.85" customHeight="1" x14ac:dyDescent="0.25"/>
    <row r="577" ht="14.85" customHeight="1" x14ac:dyDescent="0.25"/>
    <row r="578" ht="14.85" customHeight="1" x14ac:dyDescent="0.25"/>
    <row r="579" ht="14.85" customHeight="1" x14ac:dyDescent="0.25"/>
    <row r="580" ht="14.85" customHeight="1" x14ac:dyDescent="0.25"/>
    <row r="581" ht="14.85" customHeight="1" x14ac:dyDescent="0.25"/>
    <row r="582" ht="14.85" customHeight="1" x14ac:dyDescent="0.25"/>
    <row r="583" ht="14.85" customHeight="1" x14ac:dyDescent="0.25"/>
    <row r="584" ht="14.85" customHeight="1" x14ac:dyDescent="0.25"/>
    <row r="585" ht="14.85" customHeight="1" x14ac:dyDescent="0.25"/>
    <row r="586" ht="14.85" customHeight="1" x14ac:dyDescent="0.25"/>
    <row r="587" ht="14.85" customHeight="1" x14ac:dyDescent="0.25"/>
    <row r="588" ht="14.85" customHeight="1" x14ac:dyDescent="0.25"/>
    <row r="589" ht="14.85" customHeight="1" x14ac:dyDescent="0.25"/>
    <row r="590" ht="14.85" customHeight="1" x14ac:dyDescent="0.25"/>
    <row r="591" ht="14.85" customHeight="1" x14ac:dyDescent="0.25"/>
    <row r="592" ht="14.85" customHeight="1" x14ac:dyDescent="0.25"/>
    <row r="593" ht="14.85" customHeight="1" x14ac:dyDescent="0.25"/>
    <row r="594" ht="14.85" customHeight="1" x14ac:dyDescent="0.25"/>
    <row r="595" ht="14.85" customHeight="1" x14ac:dyDescent="0.25"/>
    <row r="596" ht="14.85" customHeight="1" x14ac:dyDescent="0.25"/>
    <row r="597" ht="14.85" customHeight="1" x14ac:dyDescent="0.25"/>
    <row r="598" ht="14.85" customHeight="1" x14ac:dyDescent="0.25"/>
    <row r="599" ht="14.85" customHeight="1" x14ac:dyDescent="0.25"/>
    <row r="600" ht="14.85" customHeight="1" x14ac:dyDescent="0.25"/>
    <row r="601" ht="14.85" customHeight="1" x14ac:dyDescent="0.25"/>
    <row r="602" ht="14.85" customHeight="1" x14ac:dyDescent="0.25"/>
    <row r="603" ht="14.85" customHeight="1" x14ac:dyDescent="0.25"/>
    <row r="604" ht="14.85" customHeight="1" x14ac:dyDescent="0.25"/>
    <row r="605" ht="14.85" customHeight="1" x14ac:dyDescent="0.25"/>
    <row r="606" ht="14.85" customHeight="1" x14ac:dyDescent="0.25"/>
    <row r="607" ht="14.85" customHeight="1" x14ac:dyDescent="0.25"/>
    <row r="608" ht="14.85" customHeight="1" x14ac:dyDescent="0.25"/>
    <row r="609" ht="14.85" customHeight="1" x14ac:dyDescent="0.25"/>
    <row r="610" ht="14.85" customHeight="1" x14ac:dyDescent="0.25"/>
    <row r="611" ht="14.85" customHeight="1" x14ac:dyDescent="0.25"/>
    <row r="612" ht="14.85" customHeight="1" x14ac:dyDescent="0.25"/>
    <row r="613" ht="14.85" customHeight="1" x14ac:dyDescent="0.25"/>
    <row r="614" ht="14.85" customHeight="1" x14ac:dyDescent="0.25"/>
    <row r="615" ht="14.85" customHeight="1" x14ac:dyDescent="0.25"/>
    <row r="616" ht="14.85" customHeight="1" x14ac:dyDescent="0.25"/>
    <row r="617" ht="14.85" customHeight="1" x14ac:dyDescent="0.25"/>
    <row r="618" ht="14.85" customHeight="1" x14ac:dyDescent="0.25"/>
    <row r="619" ht="14.85" customHeight="1" x14ac:dyDescent="0.25"/>
    <row r="620" ht="14.85" customHeight="1" x14ac:dyDescent="0.25"/>
    <row r="621" ht="14.85" customHeight="1" x14ac:dyDescent="0.25"/>
    <row r="622" ht="14.85" customHeight="1" x14ac:dyDescent="0.25"/>
    <row r="623" ht="14.85" customHeight="1" x14ac:dyDescent="0.25"/>
    <row r="624" ht="14.85" customHeight="1" x14ac:dyDescent="0.25"/>
    <row r="625" ht="14.85" customHeight="1" x14ac:dyDescent="0.25"/>
    <row r="626" ht="14.85" customHeight="1" x14ac:dyDescent="0.25"/>
    <row r="627" ht="14.85" customHeight="1" x14ac:dyDescent="0.25"/>
    <row r="628" ht="14.85" customHeight="1" x14ac:dyDescent="0.25"/>
    <row r="629" ht="14.85" customHeight="1" x14ac:dyDescent="0.25"/>
    <row r="630" ht="14.85" customHeight="1" x14ac:dyDescent="0.25"/>
    <row r="631" ht="14.85" customHeight="1" x14ac:dyDescent="0.25"/>
    <row r="632" ht="14.85" customHeight="1" x14ac:dyDescent="0.25"/>
    <row r="633" ht="14.85" customHeight="1" x14ac:dyDescent="0.25"/>
    <row r="634" ht="14.85" customHeight="1" x14ac:dyDescent="0.25"/>
    <row r="635" ht="14.85" customHeight="1" x14ac:dyDescent="0.25"/>
    <row r="636" ht="14.85" customHeight="1" x14ac:dyDescent="0.25"/>
    <row r="637" ht="14.85" customHeight="1" x14ac:dyDescent="0.25"/>
    <row r="638" ht="14.85" customHeight="1" x14ac:dyDescent="0.25"/>
    <row r="639" ht="14.85" customHeight="1" x14ac:dyDescent="0.25"/>
    <row r="640" ht="14.85" customHeight="1" x14ac:dyDescent="0.25"/>
    <row r="641" ht="14.85" customHeight="1" x14ac:dyDescent="0.25"/>
    <row r="642" ht="14.85" customHeight="1" x14ac:dyDescent="0.25"/>
    <row r="643" ht="14.85" customHeight="1" x14ac:dyDescent="0.25"/>
    <row r="644" ht="14.85" customHeight="1" x14ac:dyDescent="0.25"/>
    <row r="645" ht="14.85" customHeight="1" x14ac:dyDescent="0.25"/>
    <row r="646" ht="14.85" customHeight="1" x14ac:dyDescent="0.25"/>
    <row r="647" ht="14.85" customHeight="1" x14ac:dyDescent="0.25"/>
    <row r="648" ht="14.85" customHeight="1" x14ac:dyDescent="0.25"/>
    <row r="649" ht="14.85" customHeight="1" x14ac:dyDescent="0.25"/>
    <row r="650" ht="14.85" customHeight="1" x14ac:dyDescent="0.25"/>
    <row r="651" ht="14.85" customHeight="1" x14ac:dyDescent="0.25"/>
    <row r="652" ht="14.85" customHeight="1" x14ac:dyDescent="0.25"/>
    <row r="653" ht="14.85" customHeight="1" x14ac:dyDescent="0.25"/>
    <row r="654" ht="14.85" customHeight="1" x14ac:dyDescent="0.25"/>
    <row r="655" ht="14.85" customHeight="1" x14ac:dyDescent="0.25"/>
    <row r="656" ht="14.85" customHeight="1" x14ac:dyDescent="0.25"/>
    <row r="657" ht="14.85" customHeight="1" x14ac:dyDescent="0.25"/>
    <row r="658" ht="14.85" customHeight="1" x14ac:dyDescent="0.25"/>
    <row r="659" ht="14.85" customHeight="1" x14ac:dyDescent="0.25"/>
    <row r="660" ht="14.85" customHeight="1" x14ac:dyDescent="0.25"/>
    <row r="661" ht="14.85" customHeight="1" x14ac:dyDescent="0.25"/>
    <row r="662" ht="14.85" customHeight="1" x14ac:dyDescent="0.25"/>
    <row r="663" ht="14.85" customHeight="1" x14ac:dyDescent="0.25"/>
    <row r="664" ht="14.85" customHeight="1" x14ac:dyDescent="0.25"/>
    <row r="665" ht="14.85" customHeight="1" x14ac:dyDescent="0.25"/>
    <row r="666" ht="14.85" customHeight="1" x14ac:dyDescent="0.25"/>
    <row r="667" ht="14.85" customHeight="1" x14ac:dyDescent="0.25"/>
    <row r="668" ht="14.85" customHeight="1" x14ac:dyDescent="0.25"/>
    <row r="669" ht="14.85" customHeight="1" x14ac:dyDescent="0.25"/>
    <row r="670" ht="14.85" customHeight="1" x14ac:dyDescent="0.25"/>
    <row r="671" ht="14.85" customHeight="1" x14ac:dyDescent="0.25"/>
    <row r="672" ht="14.85" customHeight="1" x14ac:dyDescent="0.25"/>
    <row r="673" ht="14.85" customHeight="1" x14ac:dyDescent="0.25"/>
    <row r="674" ht="14.85" customHeight="1" x14ac:dyDescent="0.25"/>
    <row r="675" ht="14.85" customHeight="1" x14ac:dyDescent="0.25"/>
    <row r="676" ht="14.85" customHeight="1" x14ac:dyDescent="0.25"/>
    <row r="677" ht="14.85" customHeight="1" x14ac:dyDescent="0.25"/>
    <row r="678" ht="14.85" customHeight="1" x14ac:dyDescent="0.25"/>
    <row r="679" ht="14.85" customHeight="1" x14ac:dyDescent="0.25"/>
    <row r="680" ht="14.85" customHeight="1" x14ac:dyDescent="0.25"/>
    <row r="681" ht="14.85" customHeight="1" x14ac:dyDescent="0.25"/>
    <row r="682" ht="14.85" customHeight="1" x14ac:dyDescent="0.25"/>
    <row r="683" ht="14.85" customHeight="1" x14ac:dyDescent="0.25"/>
    <row r="684" ht="14.85" customHeight="1" x14ac:dyDescent="0.25"/>
    <row r="685" ht="14.85" customHeight="1" x14ac:dyDescent="0.25"/>
    <row r="686" ht="14.85" customHeight="1" x14ac:dyDescent="0.25"/>
    <row r="687" ht="14.85" customHeight="1" x14ac:dyDescent="0.25"/>
    <row r="688" ht="14.85" customHeight="1" x14ac:dyDescent="0.25"/>
    <row r="689" ht="14.85" customHeight="1" x14ac:dyDescent="0.25"/>
    <row r="690" ht="14.85" customHeight="1" x14ac:dyDescent="0.25"/>
    <row r="691" ht="14.85" customHeight="1" x14ac:dyDescent="0.25"/>
    <row r="692" ht="14.85" customHeight="1" x14ac:dyDescent="0.25"/>
    <row r="693" ht="14.85" customHeight="1" x14ac:dyDescent="0.25"/>
    <row r="694" ht="14.85" customHeight="1" x14ac:dyDescent="0.25"/>
    <row r="695" ht="14.85" customHeight="1" x14ac:dyDescent="0.25"/>
    <row r="696" ht="14.85" customHeight="1" x14ac:dyDescent="0.25"/>
    <row r="697" ht="14.85" customHeight="1" x14ac:dyDescent="0.25"/>
    <row r="698" ht="14.85" customHeight="1" x14ac:dyDescent="0.25"/>
    <row r="699" ht="14.85" customHeight="1" x14ac:dyDescent="0.25"/>
    <row r="700" ht="14.85" customHeight="1" x14ac:dyDescent="0.25"/>
    <row r="701" ht="14.85" customHeight="1" x14ac:dyDescent="0.25"/>
    <row r="702" ht="14.85" customHeight="1" x14ac:dyDescent="0.25"/>
    <row r="703" ht="14.85" customHeight="1" x14ac:dyDescent="0.25"/>
    <row r="704" ht="14.85" customHeight="1" x14ac:dyDescent="0.25"/>
    <row r="705" ht="14.85" customHeight="1" x14ac:dyDescent="0.25"/>
    <row r="706" ht="14.85" customHeight="1" x14ac:dyDescent="0.25"/>
    <row r="707" ht="14.85" customHeight="1" x14ac:dyDescent="0.25"/>
    <row r="708" ht="14.85" customHeight="1" x14ac:dyDescent="0.25"/>
    <row r="709" ht="14.85" customHeight="1" x14ac:dyDescent="0.25"/>
    <row r="710" ht="14.85" customHeight="1" x14ac:dyDescent="0.25"/>
    <row r="711" ht="14.85" customHeight="1" x14ac:dyDescent="0.25"/>
    <row r="712" ht="14.85" customHeight="1" x14ac:dyDescent="0.25"/>
    <row r="713" ht="14.85" customHeight="1" x14ac:dyDescent="0.25"/>
    <row r="714" ht="14.85" customHeight="1" x14ac:dyDescent="0.25"/>
    <row r="715" ht="14.85" customHeight="1" x14ac:dyDescent="0.25"/>
    <row r="716" ht="14.85" customHeight="1" x14ac:dyDescent="0.25"/>
    <row r="717" ht="14.85" customHeight="1" x14ac:dyDescent="0.25"/>
    <row r="718" ht="14.85" customHeight="1" x14ac:dyDescent="0.25"/>
    <row r="719" ht="14.85" customHeight="1" x14ac:dyDescent="0.25"/>
    <row r="720" ht="14.85" customHeight="1" x14ac:dyDescent="0.25"/>
    <row r="721" ht="14.85" customHeight="1" x14ac:dyDescent="0.25"/>
    <row r="722" ht="14.85" customHeight="1" x14ac:dyDescent="0.25"/>
    <row r="723" ht="14.85" customHeight="1" x14ac:dyDescent="0.25"/>
    <row r="724" ht="14.85" customHeight="1" x14ac:dyDescent="0.25"/>
    <row r="725" ht="14.85" customHeight="1" x14ac:dyDescent="0.25"/>
    <row r="726" ht="14.85" customHeight="1" x14ac:dyDescent="0.25"/>
    <row r="727" ht="14.85" customHeight="1" x14ac:dyDescent="0.25"/>
    <row r="728" ht="14.85" customHeight="1" x14ac:dyDescent="0.25"/>
    <row r="729" ht="14.85" customHeight="1" x14ac:dyDescent="0.25"/>
    <row r="730" ht="14.85" customHeight="1" x14ac:dyDescent="0.25"/>
    <row r="731" ht="14.85" customHeight="1" x14ac:dyDescent="0.25"/>
    <row r="732" ht="14.85" customHeight="1" x14ac:dyDescent="0.25"/>
    <row r="733" ht="14.85" customHeight="1" x14ac:dyDescent="0.25"/>
    <row r="734" ht="14.85" customHeight="1" x14ac:dyDescent="0.25"/>
    <row r="735" ht="14.85" customHeight="1" x14ac:dyDescent="0.25"/>
    <row r="736" ht="14.85" customHeight="1" x14ac:dyDescent="0.25"/>
    <row r="737" ht="14.85" customHeight="1" x14ac:dyDescent="0.25"/>
    <row r="738" ht="14.85" customHeight="1" x14ac:dyDescent="0.25"/>
    <row r="739" ht="14.85" customHeight="1" x14ac:dyDescent="0.25"/>
    <row r="740" ht="14.85" customHeight="1" x14ac:dyDescent="0.25"/>
    <row r="741" ht="14.85" customHeight="1" x14ac:dyDescent="0.25"/>
    <row r="742" ht="14.85" customHeight="1" x14ac:dyDescent="0.25"/>
    <row r="743" ht="14.85" customHeight="1" x14ac:dyDescent="0.25"/>
    <row r="744" ht="14.85" customHeight="1" x14ac:dyDescent="0.25"/>
    <row r="745" ht="14.85" customHeight="1" x14ac:dyDescent="0.25"/>
    <row r="746" ht="14.85" customHeight="1" x14ac:dyDescent="0.25"/>
    <row r="747" ht="14.85" customHeight="1" x14ac:dyDescent="0.25"/>
    <row r="748" ht="14.85" customHeight="1" x14ac:dyDescent="0.25"/>
    <row r="749" ht="14.85" customHeight="1" x14ac:dyDescent="0.25"/>
    <row r="750" ht="14.85" customHeight="1" x14ac:dyDescent="0.25"/>
    <row r="751" ht="14.85" customHeight="1" x14ac:dyDescent="0.25"/>
    <row r="752" ht="14.85" customHeight="1" x14ac:dyDescent="0.25"/>
    <row r="753" ht="14.85" customHeight="1" x14ac:dyDescent="0.25"/>
    <row r="754" ht="14.85" customHeight="1" x14ac:dyDescent="0.25"/>
    <row r="755" ht="14.85" customHeight="1" x14ac:dyDescent="0.25"/>
    <row r="756" ht="14.85" customHeight="1" x14ac:dyDescent="0.25"/>
    <row r="757" ht="14.85" customHeight="1" x14ac:dyDescent="0.25"/>
    <row r="758" ht="14.85" customHeight="1" x14ac:dyDescent="0.25"/>
    <row r="759" ht="14.85" customHeight="1" x14ac:dyDescent="0.25"/>
    <row r="760" ht="14.85" customHeight="1" x14ac:dyDescent="0.25"/>
    <row r="761" ht="14.85" customHeight="1" x14ac:dyDescent="0.25"/>
    <row r="762" ht="14.85" customHeight="1" x14ac:dyDescent="0.25"/>
    <row r="763" ht="14.85" customHeight="1" x14ac:dyDescent="0.25"/>
    <row r="764" ht="14.85" customHeight="1" x14ac:dyDescent="0.25"/>
    <row r="765" ht="14.85" customHeight="1" x14ac:dyDescent="0.25"/>
    <row r="766" ht="14.85" customHeight="1" x14ac:dyDescent="0.25"/>
    <row r="767" ht="14.85" customHeight="1" x14ac:dyDescent="0.25"/>
    <row r="768" ht="14.85" customHeight="1" x14ac:dyDescent="0.25"/>
    <row r="769" ht="14.85" customHeight="1" x14ac:dyDescent="0.25"/>
    <row r="770" ht="14.85" customHeight="1" x14ac:dyDescent="0.25"/>
    <row r="771" ht="14.85" customHeight="1" x14ac:dyDescent="0.25"/>
    <row r="772" ht="14.85" customHeight="1" x14ac:dyDescent="0.25"/>
    <row r="773" ht="14.85" customHeight="1" x14ac:dyDescent="0.25"/>
    <row r="774" ht="14.85" customHeight="1" x14ac:dyDescent="0.25"/>
    <row r="775" ht="14.85" customHeight="1" x14ac:dyDescent="0.25"/>
    <row r="776" ht="14.85" customHeight="1" x14ac:dyDescent="0.25"/>
    <row r="777" ht="14.85" customHeight="1" x14ac:dyDescent="0.25"/>
    <row r="778" ht="14.85" customHeight="1" x14ac:dyDescent="0.25"/>
    <row r="779" ht="14.85" customHeight="1" x14ac:dyDescent="0.25"/>
    <row r="780" ht="14.85" customHeight="1" x14ac:dyDescent="0.25"/>
    <row r="781" ht="14.85" customHeight="1" x14ac:dyDescent="0.25"/>
    <row r="782" ht="14.85" customHeight="1" x14ac:dyDescent="0.25"/>
    <row r="783" ht="14.85" customHeight="1" x14ac:dyDescent="0.25"/>
    <row r="784" ht="14.85" customHeight="1" x14ac:dyDescent="0.25"/>
    <row r="785" ht="14.85" customHeight="1" x14ac:dyDescent="0.25"/>
    <row r="786" ht="14.85" customHeight="1" x14ac:dyDescent="0.25"/>
    <row r="787" ht="14.85" customHeight="1" x14ac:dyDescent="0.25"/>
    <row r="788" ht="14.85" customHeight="1" x14ac:dyDescent="0.25"/>
    <row r="789" ht="14.85" customHeight="1" x14ac:dyDescent="0.25"/>
    <row r="790" ht="14.85" customHeight="1" x14ac:dyDescent="0.25"/>
    <row r="791" ht="14.85" customHeight="1" x14ac:dyDescent="0.25"/>
    <row r="792" ht="14.85" customHeight="1" x14ac:dyDescent="0.25"/>
    <row r="793" ht="14.85" customHeight="1" x14ac:dyDescent="0.25"/>
    <row r="794" ht="14.85" customHeight="1" x14ac:dyDescent="0.25"/>
    <row r="795" ht="14.85" customHeight="1" x14ac:dyDescent="0.25"/>
    <row r="796" ht="14.85" customHeight="1" x14ac:dyDescent="0.25"/>
    <row r="797" ht="14.85" customHeight="1" x14ac:dyDescent="0.25"/>
    <row r="798" ht="14.85" customHeight="1" x14ac:dyDescent="0.25"/>
    <row r="799" ht="14.85" customHeight="1" x14ac:dyDescent="0.25"/>
    <row r="800" ht="14.85" customHeight="1" x14ac:dyDescent="0.25"/>
    <row r="801" ht="14.85" customHeight="1" x14ac:dyDescent="0.25"/>
    <row r="802" ht="14.85" customHeight="1" x14ac:dyDescent="0.25"/>
    <row r="803" ht="14.85" customHeight="1" x14ac:dyDescent="0.25"/>
    <row r="804" ht="14.85" customHeight="1" x14ac:dyDescent="0.25"/>
    <row r="805" ht="14.85" customHeight="1" x14ac:dyDescent="0.25"/>
    <row r="806" ht="14.85" customHeight="1" x14ac:dyDescent="0.25"/>
    <row r="807" ht="14.85" customHeight="1" x14ac:dyDescent="0.25"/>
    <row r="808" ht="14.85" customHeight="1" x14ac:dyDescent="0.25"/>
    <row r="809" ht="14.85" customHeight="1" x14ac:dyDescent="0.25"/>
    <row r="810" ht="14.85" customHeight="1" x14ac:dyDescent="0.25"/>
    <row r="811" ht="14.85" customHeight="1" x14ac:dyDescent="0.25"/>
    <row r="812" ht="14.85" customHeight="1" x14ac:dyDescent="0.25"/>
    <row r="813" ht="14.85" customHeight="1" x14ac:dyDescent="0.25"/>
    <row r="814" ht="14.85" customHeight="1" x14ac:dyDescent="0.25"/>
    <row r="815" ht="14.85" customHeight="1" x14ac:dyDescent="0.25"/>
    <row r="816" ht="14.85" customHeight="1" x14ac:dyDescent="0.25"/>
    <row r="817" ht="14.85" customHeight="1" x14ac:dyDescent="0.25"/>
    <row r="818" ht="14.85" customHeight="1" x14ac:dyDescent="0.25"/>
    <row r="819" ht="14.85" customHeight="1" x14ac:dyDescent="0.25"/>
    <row r="820" ht="14.85" customHeight="1" x14ac:dyDescent="0.25"/>
    <row r="821" ht="14.85" customHeight="1" x14ac:dyDescent="0.25"/>
    <row r="822" ht="14.85" customHeight="1" x14ac:dyDescent="0.25"/>
    <row r="823" ht="14.85" customHeight="1" x14ac:dyDescent="0.25"/>
    <row r="824" ht="14.85" customHeight="1" x14ac:dyDescent="0.25"/>
    <row r="825" ht="14.85" customHeight="1" x14ac:dyDescent="0.25"/>
    <row r="826" ht="14.85" customHeight="1" x14ac:dyDescent="0.25"/>
    <row r="827" ht="14.85" customHeight="1" x14ac:dyDescent="0.25"/>
    <row r="828" ht="14.85" customHeight="1" x14ac:dyDescent="0.25"/>
    <row r="829" ht="14.85" customHeight="1" x14ac:dyDescent="0.25"/>
    <row r="830" ht="14.85" customHeight="1" x14ac:dyDescent="0.25"/>
    <row r="831" ht="14.85" customHeight="1" x14ac:dyDescent="0.25"/>
    <row r="832" ht="14.85" customHeight="1" x14ac:dyDescent="0.25"/>
    <row r="833" ht="14.85" customHeight="1" x14ac:dyDescent="0.25"/>
    <row r="834" ht="14.85" customHeight="1" x14ac:dyDescent="0.25"/>
    <row r="835" ht="14.85" customHeight="1" x14ac:dyDescent="0.25"/>
    <row r="836" ht="14.85" customHeight="1" x14ac:dyDescent="0.25"/>
    <row r="837" ht="14.85" customHeight="1" x14ac:dyDescent="0.25"/>
    <row r="838" ht="14.85" customHeight="1" x14ac:dyDescent="0.25"/>
    <row r="839" ht="14.85" customHeight="1" x14ac:dyDescent="0.25"/>
    <row r="840" ht="14.85" customHeight="1" x14ac:dyDescent="0.25"/>
    <row r="841" ht="14.85" customHeight="1" x14ac:dyDescent="0.25"/>
    <row r="842" ht="14.85" customHeight="1" x14ac:dyDescent="0.25"/>
    <row r="843" ht="14.85" customHeight="1" x14ac:dyDescent="0.25"/>
    <row r="844" ht="14.85" customHeight="1" x14ac:dyDescent="0.25"/>
    <row r="845" ht="14.85" customHeight="1" x14ac:dyDescent="0.25"/>
    <row r="846" ht="14.85" customHeight="1" x14ac:dyDescent="0.25"/>
    <row r="847" ht="14.85" customHeight="1" x14ac:dyDescent="0.25"/>
    <row r="848" ht="14.85" customHeight="1" x14ac:dyDescent="0.25"/>
    <row r="849" ht="14.85" customHeight="1" x14ac:dyDescent="0.25"/>
    <row r="850" ht="14.85" customHeight="1" x14ac:dyDescent="0.25"/>
    <row r="851" ht="14.85" customHeight="1" x14ac:dyDescent="0.25"/>
    <row r="852" ht="14.85" customHeight="1" x14ac:dyDescent="0.25"/>
    <row r="853" ht="14.85" customHeight="1" x14ac:dyDescent="0.25"/>
    <row r="854" ht="14.85" customHeight="1" x14ac:dyDescent="0.25"/>
    <row r="855" ht="14.85" customHeight="1" x14ac:dyDescent="0.25"/>
    <row r="856" ht="14.85" customHeight="1" x14ac:dyDescent="0.25"/>
    <row r="857" ht="14.85" customHeight="1" x14ac:dyDescent="0.25"/>
    <row r="858" ht="14.85" customHeight="1" x14ac:dyDescent="0.25"/>
    <row r="859" ht="14.85" customHeight="1" x14ac:dyDescent="0.25"/>
    <row r="860" ht="14.85" customHeight="1" x14ac:dyDescent="0.25"/>
    <row r="861" ht="14.85" customHeight="1" x14ac:dyDescent="0.25"/>
    <row r="862" ht="14.85" customHeight="1" x14ac:dyDescent="0.25"/>
    <row r="863" ht="14.85" customHeight="1" x14ac:dyDescent="0.25"/>
    <row r="864" ht="14.85" customHeight="1" x14ac:dyDescent="0.25"/>
    <row r="865" ht="14.85" customHeight="1" x14ac:dyDescent="0.25"/>
    <row r="866" ht="14.85" customHeight="1" x14ac:dyDescent="0.25"/>
    <row r="867" ht="14.85" customHeight="1" x14ac:dyDescent="0.25"/>
    <row r="868" ht="14.85" customHeight="1" x14ac:dyDescent="0.25"/>
    <row r="869" ht="14.85" customHeight="1" x14ac:dyDescent="0.25"/>
    <row r="870" ht="14.85" customHeight="1" x14ac:dyDescent="0.25"/>
    <row r="871" ht="14.85" customHeight="1" x14ac:dyDescent="0.25"/>
    <row r="872" ht="14.85" customHeight="1" x14ac:dyDescent="0.25"/>
    <row r="873" ht="14.85" customHeight="1" x14ac:dyDescent="0.25"/>
    <row r="874" ht="14.85" customHeight="1" x14ac:dyDescent="0.25"/>
    <row r="875" ht="14.85" customHeight="1" x14ac:dyDescent="0.25"/>
    <row r="876" ht="14.85" customHeight="1" x14ac:dyDescent="0.25"/>
    <row r="877" ht="14.85" customHeight="1" x14ac:dyDescent="0.25"/>
    <row r="878" ht="14.85" customHeight="1" x14ac:dyDescent="0.25"/>
    <row r="879" ht="14.85" customHeight="1" x14ac:dyDescent="0.25"/>
    <row r="880" ht="14.85" customHeight="1" x14ac:dyDescent="0.25"/>
    <row r="881" ht="14.85" customHeight="1" x14ac:dyDescent="0.25"/>
    <row r="882" ht="14.85" customHeight="1" x14ac:dyDescent="0.25"/>
    <row r="883" ht="14.85" customHeight="1" x14ac:dyDescent="0.25"/>
    <row r="884" ht="14.85" customHeight="1" x14ac:dyDescent="0.25"/>
    <row r="885" ht="14.85" customHeight="1" x14ac:dyDescent="0.25"/>
    <row r="886" ht="14.85" customHeight="1" x14ac:dyDescent="0.25"/>
    <row r="887" ht="14.85" customHeight="1" x14ac:dyDescent="0.25"/>
    <row r="888" ht="14.85" customHeight="1" x14ac:dyDescent="0.25"/>
    <row r="889" ht="14.85" customHeight="1" x14ac:dyDescent="0.25"/>
    <row r="890" ht="14.85" customHeight="1" x14ac:dyDescent="0.25"/>
    <row r="891" ht="14.85" customHeight="1" x14ac:dyDescent="0.25"/>
    <row r="892" ht="14.85" customHeight="1" x14ac:dyDescent="0.25"/>
    <row r="893" ht="14.85" customHeight="1" x14ac:dyDescent="0.25"/>
    <row r="894" ht="14.85" customHeight="1" x14ac:dyDescent="0.25"/>
    <row r="895" ht="14.85" customHeight="1" x14ac:dyDescent="0.25"/>
    <row r="896" ht="14.85" customHeight="1" x14ac:dyDescent="0.25"/>
    <row r="897" ht="14.85" customHeight="1" x14ac:dyDescent="0.25"/>
    <row r="898" ht="14.85" customHeight="1" x14ac:dyDescent="0.25"/>
    <row r="899" ht="14.85" customHeight="1" x14ac:dyDescent="0.25"/>
    <row r="900" ht="14.85" customHeight="1" x14ac:dyDescent="0.25"/>
    <row r="901" ht="14.85" customHeight="1" x14ac:dyDescent="0.25"/>
    <row r="902" ht="14.85" customHeight="1" x14ac:dyDescent="0.25"/>
    <row r="903" ht="14.85" customHeight="1" x14ac:dyDescent="0.25"/>
    <row r="904" ht="14.85" customHeight="1" x14ac:dyDescent="0.25"/>
    <row r="905" ht="14.85" customHeight="1" x14ac:dyDescent="0.25"/>
    <row r="906" ht="14.85" customHeight="1" x14ac:dyDescent="0.25"/>
    <row r="907" ht="14.85" customHeight="1" x14ac:dyDescent="0.25"/>
    <row r="908" ht="14.85" customHeight="1" x14ac:dyDescent="0.25"/>
    <row r="909" ht="14.85" customHeight="1" x14ac:dyDescent="0.25"/>
    <row r="910" ht="14.85" customHeight="1" x14ac:dyDescent="0.25"/>
    <row r="911" ht="14.85" customHeight="1" x14ac:dyDescent="0.25"/>
    <row r="912" ht="14.85" customHeight="1" x14ac:dyDescent="0.25"/>
    <row r="913" ht="14.85" customHeight="1" x14ac:dyDescent="0.25"/>
    <row r="914" ht="14.85" customHeight="1" x14ac:dyDescent="0.25"/>
    <row r="915" ht="14.85" customHeight="1" x14ac:dyDescent="0.25"/>
    <row r="916" ht="14.85" customHeight="1" x14ac:dyDescent="0.25"/>
    <row r="917" ht="14.85" customHeight="1" x14ac:dyDescent="0.25"/>
    <row r="918" ht="14.85" customHeight="1" x14ac:dyDescent="0.25"/>
    <row r="919" ht="14.85" customHeight="1" x14ac:dyDescent="0.25"/>
    <row r="920" ht="14.85" customHeight="1" x14ac:dyDescent="0.25"/>
    <row r="921" ht="14.85" customHeight="1" x14ac:dyDescent="0.25"/>
    <row r="922" ht="14.85" customHeight="1" x14ac:dyDescent="0.25"/>
    <row r="923" ht="14.85" customHeight="1" x14ac:dyDescent="0.25"/>
    <row r="924" ht="14.85" customHeight="1" x14ac:dyDescent="0.25"/>
    <row r="925" ht="14.85" customHeight="1" x14ac:dyDescent="0.25"/>
    <row r="926" ht="14.85" customHeight="1" x14ac:dyDescent="0.25"/>
    <row r="927" ht="14.85" customHeight="1" x14ac:dyDescent="0.25"/>
    <row r="928" ht="14.85" customHeight="1" x14ac:dyDescent="0.25"/>
    <row r="929" ht="14.85" customHeight="1" x14ac:dyDescent="0.25"/>
    <row r="930" ht="14.85" customHeight="1" x14ac:dyDescent="0.25"/>
    <row r="931" ht="14.85" customHeight="1" x14ac:dyDescent="0.25"/>
    <row r="932" ht="14.85" customHeight="1" x14ac:dyDescent="0.25"/>
    <row r="933" ht="14.85" customHeight="1" x14ac:dyDescent="0.25"/>
    <row r="934" ht="14.85" customHeight="1" x14ac:dyDescent="0.25"/>
    <row r="935" ht="14.85" customHeight="1" x14ac:dyDescent="0.25"/>
    <row r="936" ht="14.85" customHeight="1" x14ac:dyDescent="0.25"/>
    <row r="937" ht="14.85" customHeight="1" x14ac:dyDescent="0.25"/>
    <row r="938" ht="14.85" customHeight="1" x14ac:dyDescent="0.25"/>
    <row r="939" ht="14.85" customHeight="1" x14ac:dyDescent="0.25"/>
    <row r="940" ht="14.85" customHeight="1" x14ac:dyDescent="0.25"/>
    <row r="941" ht="14.85" customHeight="1" x14ac:dyDescent="0.25"/>
    <row r="942" ht="14.85" customHeight="1" x14ac:dyDescent="0.25"/>
    <row r="943" ht="14.85" customHeight="1" x14ac:dyDescent="0.25"/>
    <row r="944" ht="14.85" customHeight="1" x14ac:dyDescent="0.25"/>
    <row r="945" ht="14.85" customHeight="1" x14ac:dyDescent="0.25"/>
    <row r="946" ht="14.85" customHeight="1" x14ac:dyDescent="0.25"/>
    <row r="947" ht="14.85" customHeight="1" x14ac:dyDescent="0.25"/>
    <row r="948" ht="14.85" customHeight="1" x14ac:dyDescent="0.25"/>
    <row r="949" ht="14.85" customHeight="1" x14ac:dyDescent="0.25"/>
    <row r="950" ht="14.85" customHeight="1" x14ac:dyDescent="0.25"/>
    <row r="951" ht="14.85" customHeight="1" x14ac:dyDescent="0.25"/>
    <row r="952" ht="14.85" customHeight="1" x14ac:dyDescent="0.25"/>
    <row r="953" ht="14.85" customHeight="1" x14ac:dyDescent="0.25"/>
    <row r="954" ht="14.85" customHeight="1" x14ac:dyDescent="0.25"/>
    <row r="955" ht="14.85" customHeight="1" x14ac:dyDescent="0.25"/>
    <row r="956" ht="14.85" customHeight="1" x14ac:dyDescent="0.25"/>
    <row r="957" ht="14.85" customHeight="1" x14ac:dyDescent="0.25"/>
    <row r="958" ht="14.85" customHeight="1" x14ac:dyDescent="0.25"/>
    <row r="959" ht="14.85" customHeight="1" x14ac:dyDescent="0.25"/>
    <row r="960" ht="14.85" customHeight="1" x14ac:dyDescent="0.25"/>
    <row r="961" ht="14.85" customHeight="1" x14ac:dyDescent="0.25"/>
    <row r="962" ht="14.85" customHeight="1" x14ac:dyDescent="0.25"/>
    <row r="963" ht="14.85" customHeight="1" x14ac:dyDescent="0.25"/>
    <row r="964" ht="14.85" customHeight="1" x14ac:dyDescent="0.25"/>
    <row r="965" ht="14.85" customHeight="1" x14ac:dyDescent="0.25"/>
    <row r="966" ht="14.85" customHeight="1" x14ac:dyDescent="0.25"/>
    <row r="967" ht="14.85" customHeight="1" x14ac:dyDescent="0.25"/>
    <row r="968" ht="14.85" customHeight="1" x14ac:dyDescent="0.25"/>
    <row r="969" ht="14.85" customHeight="1" x14ac:dyDescent="0.25"/>
    <row r="970" ht="14.85" customHeight="1" x14ac:dyDescent="0.25"/>
    <row r="971" ht="14.85" customHeight="1" x14ac:dyDescent="0.25"/>
    <row r="972" ht="14.85" customHeight="1" x14ac:dyDescent="0.25"/>
    <row r="973" ht="14.85" customHeight="1" x14ac:dyDescent="0.25"/>
    <row r="974" ht="14.85" customHeight="1" x14ac:dyDescent="0.25"/>
    <row r="975" ht="14.85" customHeight="1" x14ac:dyDescent="0.25"/>
    <row r="976" ht="14.85" customHeight="1" x14ac:dyDescent="0.25"/>
    <row r="977" ht="14.85" customHeight="1" x14ac:dyDescent="0.25"/>
    <row r="978" ht="14.85" customHeight="1" x14ac:dyDescent="0.25"/>
    <row r="979" ht="14.85" customHeight="1" x14ac:dyDescent="0.25"/>
    <row r="980" ht="14.85" customHeight="1" x14ac:dyDescent="0.25"/>
    <row r="981" ht="14.85" customHeight="1" x14ac:dyDescent="0.25"/>
    <row r="982" ht="14.85" customHeight="1" x14ac:dyDescent="0.25"/>
    <row r="983" ht="14.85" customHeight="1" x14ac:dyDescent="0.25"/>
    <row r="984" ht="14.85" customHeight="1" x14ac:dyDescent="0.25"/>
    <row r="985" ht="14.85" customHeight="1" x14ac:dyDescent="0.25"/>
    <row r="986" ht="14.85" customHeight="1" x14ac:dyDescent="0.25"/>
    <row r="987" ht="14.85" customHeight="1" x14ac:dyDescent="0.25"/>
    <row r="988" ht="14.85" customHeight="1" x14ac:dyDescent="0.25"/>
    <row r="989" ht="14.85" customHeight="1" x14ac:dyDescent="0.25"/>
    <row r="990" ht="14.85" customHeight="1" x14ac:dyDescent="0.25"/>
    <row r="991" ht="14.85" customHeight="1" x14ac:dyDescent="0.25"/>
    <row r="992" ht="14.85" customHeight="1" x14ac:dyDescent="0.25"/>
    <row r="993" ht="14.85" customHeight="1" x14ac:dyDescent="0.25"/>
    <row r="994" ht="14.85" customHeight="1" x14ac:dyDescent="0.25"/>
    <row r="995" ht="14.85" customHeight="1" x14ac:dyDescent="0.25"/>
    <row r="996" ht="14.85" customHeight="1" x14ac:dyDescent="0.25"/>
    <row r="997" ht="14.85" customHeight="1" x14ac:dyDescent="0.25"/>
    <row r="998" ht="14.85" customHeight="1" x14ac:dyDescent="0.25"/>
    <row r="999" ht="14.85" customHeight="1" x14ac:dyDescent="0.25"/>
    <row r="1000" ht="14.85" customHeight="1" x14ac:dyDescent="0.25"/>
    <row r="1001" ht="14.85" customHeight="1" x14ac:dyDescent="0.25"/>
    <row r="1002" ht="14.85" customHeight="1" x14ac:dyDescent="0.25"/>
    <row r="1003" ht="14.85" customHeight="1" x14ac:dyDescent="0.25"/>
    <row r="1004" ht="14.85" customHeight="1" x14ac:dyDescent="0.25"/>
    <row r="1005" ht="14.85" customHeight="1" x14ac:dyDescent="0.25"/>
    <row r="1006" ht="14.85" customHeight="1" x14ac:dyDescent="0.25"/>
    <row r="1007" ht="14.85" customHeight="1" x14ac:dyDescent="0.25"/>
    <row r="1008" ht="14.85" customHeight="1" x14ac:dyDescent="0.25"/>
    <row r="1009" ht="14.85" customHeight="1" x14ac:dyDescent="0.25"/>
    <row r="1010" ht="14.85" customHeight="1" x14ac:dyDescent="0.25"/>
    <row r="1011" ht="14.85" customHeight="1" x14ac:dyDescent="0.25"/>
    <row r="1012" ht="14.85" customHeight="1" x14ac:dyDescent="0.25"/>
    <row r="1013" ht="14.85" customHeight="1" x14ac:dyDescent="0.25"/>
    <row r="1014" ht="14.85" customHeight="1" x14ac:dyDescent="0.25"/>
    <row r="1015" ht="14.85" customHeight="1" x14ac:dyDescent="0.25"/>
    <row r="1016" ht="14.85" customHeight="1" x14ac:dyDescent="0.25"/>
    <row r="1017" ht="14.85" customHeight="1" x14ac:dyDescent="0.25"/>
    <row r="1018" ht="14.85" customHeight="1" x14ac:dyDescent="0.25"/>
    <row r="1019" ht="14.85" customHeight="1" x14ac:dyDescent="0.25"/>
    <row r="1020" ht="14.85" customHeight="1" x14ac:dyDescent="0.25"/>
    <row r="1021" ht="14.85" customHeight="1" x14ac:dyDescent="0.25"/>
    <row r="1022" ht="14.85" customHeight="1" x14ac:dyDescent="0.25"/>
    <row r="1023" ht="14.85" customHeight="1" x14ac:dyDescent="0.25"/>
    <row r="1024" ht="14.85" customHeight="1" x14ac:dyDescent="0.25"/>
    <row r="1025" ht="14.85" customHeight="1" x14ac:dyDescent="0.25"/>
    <row r="1026" ht="14.85" customHeight="1" x14ac:dyDescent="0.25"/>
    <row r="1027" ht="14.85" customHeight="1" x14ac:dyDescent="0.25"/>
    <row r="1028" ht="14.85" customHeight="1" x14ac:dyDescent="0.25"/>
    <row r="1029" ht="14.85" customHeight="1" x14ac:dyDescent="0.25"/>
    <row r="1030" ht="14.85" customHeight="1" x14ac:dyDescent="0.25"/>
    <row r="1031" ht="14.85" customHeight="1" x14ac:dyDescent="0.25"/>
    <row r="1032" ht="14.85" customHeight="1" x14ac:dyDescent="0.25"/>
    <row r="1033" ht="14.85" customHeight="1" x14ac:dyDescent="0.25"/>
    <row r="1034" ht="14.85" customHeight="1" x14ac:dyDescent="0.25"/>
    <row r="1035" ht="14.85" customHeight="1" x14ac:dyDescent="0.25"/>
    <row r="1036" ht="14.85" customHeight="1" x14ac:dyDescent="0.25"/>
    <row r="1037" ht="14.85" customHeight="1" x14ac:dyDescent="0.25"/>
    <row r="1038" ht="14.85" customHeight="1" x14ac:dyDescent="0.25"/>
    <row r="1039" ht="14.85" customHeight="1" x14ac:dyDescent="0.25"/>
    <row r="1040" ht="14.85" customHeight="1" x14ac:dyDescent="0.25"/>
    <row r="1041" ht="14.85" customHeight="1" x14ac:dyDescent="0.25"/>
    <row r="1042" ht="14.85" customHeight="1" x14ac:dyDescent="0.25"/>
    <row r="1043" ht="14.85" customHeight="1" x14ac:dyDescent="0.25"/>
    <row r="1044" ht="14.85" customHeight="1" x14ac:dyDescent="0.25"/>
    <row r="1045" ht="14.85" customHeight="1" x14ac:dyDescent="0.25"/>
    <row r="1046" ht="14.85" customHeight="1" x14ac:dyDescent="0.25"/>
    <row r="1047" ht="14.85" customHeight="1" x14ac:dyDescent="0.25"/>
    <row r="1048" ht="14.85" customHeight="1" x14ac:dyDescent="0.25"/>
    <row r="1049" ht="14.85" customHeight="1" x14ac:dyDescent="0.25"/>
    <row r="1050" ht="14.85" customHeight="1" x14ac:dyDescent="0.25"/>
    <row r="1051" ht="14.85" customHeight="1" x14ac:dyDescent="0.25"/>
    <row r="1052" ht="14.85" customHeight="1" x14ac:dyDescent="0.25"/>
    <row r="1053" ht="14.85" customHeight="1" x14ac:dyDescent="0.25"/>
    <row r="1054" ht="14.85" customHeight="1" x14ac:dyDescent="0.25"/>
    <row r="1055" ht="14.85" customHeight="1" x14ac:dyDescent="0.25"/>
    <row r="1056" ht="14.85" customHeight="1" x14ac:dyDescent="0.25"/>
    <row r="1057" ht="14.85" customHeight="1" x14ac:dyDescent="0.25"/>
    <row r="1058" ht="14.85" customHeight="1" x14ac:dyDescent="0.25"/>
    <row r="1059" ht="14.85" customHeight="1" x14ac:dyDescent="0.25"/>
    <row r="1060" ht="14.85" customHeight="1" x14ac:dyDescent="0.25"/>
    <row r="1061" ht="14.85" customHeight="1" x14ac:dyDescent="0.25"/>
    <row r="1062" ht="14.85" customHeight="1" x14ac:dyDescent="0.25"/>
    <row r="1063" ht="14.85" customHeight="1" x14ac:dyDescent="0.25"/>
    <row r="1064" ht="14.85" customHeight="1" x14ac:dyDescent="0.25"/>
    <row r="1065" ht="14.85" customHeight="1" x14ac:dyDescent="0.25"/>
    <row r="1066" ht="14.85" customHeight="1" x14ac:dyDescent="0.25"/>
    <row r="1067" ht="14.85" customHeight="1" x14ac:dyDescent="0.25"/>
    <row r="1068" ht="14.85" customHeight="1" x14ac:dyDescent="0.25"/>
    <row r="1069" ht="14.85" customHeight="1" x14ac:dyDescent="0.25"/>
    <row r="1070" ht="14.85" customHeight="1" x14ac:dyDescent="0.25"/>
    <row r="1071" ht="14.85" customHeight="1" x14ac:dyDescent="0.25"/>
    <row r="1072" ht="14.85" customHeight="1" x14ac:dyDescent="0.25"/>
    <row r="1073" ht="14.85" customHeight="1" x14ac:dyDescent="0.25"/>
    <row r="1074" ht="14.85" customHeight="1" x14ac:dyDescent="0.25"/>
    <row r="1075" ht="14.85" customHeight="1" x14ac:dyDescent="0.25"/>
    <row r="1076" ht="14.85" customHeight="1" x14ac:dyDescent="0.25"/>
    <row r="1077" ht="14.85" customHeight="1" x14ac:dyDescent="0.25"/>
    <row r="1078" ht="14.85" customHeight="1" x14ac:dyDescent="0.25"/>
    <row r="1079" ht="14.85" customHeight="1" x14ac:dyDescent="0.25"/>
    <row r="1080" ht="14.85" customHeight="1" x14ac:dyDescent="0.25"/>
    <row r="1081" ht="14.85" customHeight="1" x14ac:dyDescent="0.25"/>
    <row r="1082" ht="14.85" customHeight="1" x14ac:dyDescent="0.25"/>
    <row r="1083" ht="14.85" customHeight="1" x14ac:dyDescent="0.25"/>
    <row r="1084" ht="14.85" customHeight="1" x14ac:dyDescent="0.25"/>
    <row r="1085" ht="14.85" customHeight="1" x14ac:dyDescent="0.25"/>
    <row r="1086" ht="14.85" customHeight="1" x14ac:dyDescent="0.25"/>
    <row r="1087" ht="14.85" customHeight="1" x14ac:dyDescent="0.25"/>
    <row r="1088" ht="14.85" customHeight="1" x14ac:dyDescent="0.25"/>
    <row r="1089" ht="14.85" customHeight="1" x14ac:dyDescent="0.25"/>
    <row r="1090" ht="14.85" customHeight="1" x14ac:dyDescent="0.25"/>
    <row r="1091" ht="14.85" customHeight="1" x14ac:dyDescent="0.25"/>
    <row r="1092" ht="14.85" customHeight="1" x14ac:dyDescent="0.25"/>
    <row r="1093" ht="14.85" customHeight="1" x14ac:dyDescent="0.25"/>
    <row r="1094" ht="14.85" customHeight="1" x14ac:dyDescent="0.25"/>
    <row r="1095" ht="14.85" customHeight="1" x14ac:dyDescent="0.25"/>
    <row r="1096" ht="14.85" customHeight="1" x14ac:dyDescent="0.25"/>
    <row r="1097" ht="14.85" customHeight="1" x14ac:dyDescent="0.25"/>
    <row r="1098" ht="14.85" customHeight="1" x14ac:dyDescent="0.25"/>
    <row r="1099" ht="14.85" customHeight="1" x14ac:dyDescent="0.25"/>
    <row r="1100" ht="14.85" customHeight="1" x14ac:dyDescent="0.25"/>
    <row r="1101" ht="14.85" customHeight="1" x14ac:dyDescent="0.25"/>
    <row r="1102" ht="14.85" customHeight="1" x14ac:dyDescent="0.25"/>
    <row r="1103" ht="14.85" customHeight="1" x14ac:dyDescent="0.25"/>
    <row r="1104" ht="14.85" customHeight="1" x14ac:dyDescent="0.25"/>
    <row r="1105" ht="14.85" customHeight="1" x14ac:dyDescent="0.25"/>
    <row r="1106" ht="14.85" customHeight="1" x14ac:dyDescent="0.25"/>
    <row r="1107" ht="14.85" customHeight="1" x14ac:dyDescent="0.25"/>
    <row r="1108" ht="14.85" customHeight="1" x14ac:dyDescent="0.25"/>
    <row r="1109" ht="14.85" customHeight="1" x14ac:dyDescent="0.25"/>
    <row r="1110" ht="14.85" customHeight="1" x14ac:dyDescent="0.25"/>
    <row r="1111" ht="14.85" customHeight="1" x14ac:dyDescent="0.25"/>
    <row r="1112" ht="14.85" customHeight="1" x14ac:dyDescent="0.25"/>
    <row r="1113" ht="14.85" customHeight="1" x14ac:dyDescent="0.25"/>
    <row r="1114" ht="14.85" customHeight="1" x14ac:dyDescent="0.25"/>
    <row r="1115" ht="14.85" customHeight="1" x14ac:dyDescent="0.25"/>
    <row r="1116" ht="14.85" customHeight="1" x14ac:dyDescent="0.25"/>
    <row r="1117" ht="14.85" customHeight="1" x14ac:dyDescent="0.25"/>
    <row r="1118" ht="14.85" customHeight="1" x14ac:dyDescent="0.25"/>
    <row r="1119" ht="14.85" customHeight="1" x14ac:dyDescent="0.25"/>
    <row r="1120" ht="14.85" customHeight="1" x14ac:dyDescent="0.25"/>
    <row r="1121" ht="14.85" customHeight="1" x14ac:dyDescent="0.25"/>
    <row r="1122" ht="14.85" customHeight="1" x14ac:dyDescent="0.25"/>
    <row r="1123" ht="14.85" customHeight="1" x14ac:dyDescent="0.25"/>
    <row r="1124" ht="14.85" customHeight="1" x14ac:dyDescent="0.25"/>
    <row r="1125" ht="14.85" customHeight="1" x14ac:dyDescent="0.25"/>
    <row r="1126" ht="14.85" customHeight="1" x14ac:dyDescent="0.25"/>
    <row r="1127" ht="14.85" customHeight="1" x14ac:dyDescent="0.25"/>
    <row r="1128" ht="14.85" customHeight="1" x14ac:dyDescent="0.25"/>
    <row r="1129" ht="14.85" customHeight="1" x14ac:dyDescent="0.25"/>
    <row r="1130" ht="14.85" customHeight="1" x14ac:dyDescent="0.25"/>
    <row r="1131" ht="14.85" customHeight="1" x14ac:dyDescent="0.25"/>
    <row r="1132" ht="14.85" customHeight="1" x14ac:dyDescent="0.25"/>
    <row r="1133" ht="14.85" customHeight="1" x14ac:dyDescent="0.25"/>
    <row r="1134" ht="14.85" customHeight="1" x14ac:dyDescent="0.25"/>
    <row r="1135" ht="14.85" customHeight="1" x14ac:dyDescent="0.25"/>
    <row r="1136" ht="14.85" customHeight="1" x14ac:dyDescent="0.25"/>
    <row r="1137" ht="14.85" customHeight="1" x14ac:dyDescent="0.25"/>
    <row r="1138" ht="14.85" customHeight="1" x14ac:dyDescent="0.25"/>
    <row r="1139" ht="14.85" customHeight="1" x14ac:dyDescent="0.25"/>
    <row r="1140" ht="14.85" customHeight="1" x14ac:dyDescent="0.25"/>
    <row r="1141" ht="14.85" customHeight="1" x14ac:dyDescent="0.25"/>
    <row r="1142" ht="14.85" customHeight="1" x14ac:dyDescent="0.25"/>
    <row r="1143" ht="14.85" customHeight="1" x14ac:dyDescent="0.25"/>
    <row r="1144" ht="14.85" customHeight="1" x14ac:dyDescent="0.25"/>
    <row r="1145" ht="14.85" customHeight="1" x14ac:dyDescent="0.25"/>
    <row r="1146" ht="14.85" customHeight="1" x14ac:dyDescent="0.25"/>
    <row r="1147" ht="14.85" customHeight="1" x14ac:dyDescent="0.25"/>
    <row r="1148" ht="14.85" customHeight="1" x14ac:dyDescent="0.25"/>
    <row r="1149" ht="14.85" customHeight="1" x14ac:dyDescent="0.25"/>
    <row r="1150" ht="14.85" customHeight="1" x14ac:dyDescent="0.25"/>
    <row r="1151" ht="14.85" customHeight="1" x14ac:dyDescent="0.25"/>
    <row r="1152" ht="14.85" customHeight="1" x14ac:dyDescent="0.25"/>
    <row r="1153" ht="14.85" customHeight="1" x14ac:dyDescent="0.25"/>
    <row r="1154" ht="14.85" customHeight="1" x14ac:dyDescent="0.25"/>
    <row r="1155" ht="14.85" customHeight="1" x14ac:dyDescent="0.25"/>
    <row r="1156" ht="14.85" customHeight="1" x14ac:dyDescent="0.25"/>
    <row r="1157" ht="14.85" customHeight="1" x14ac:dyDescent="0.25"/>
    <row r="1158" ht="14.85" customHeight="1" x14ac:dyDescent="0.25"/>
    <row r="1159" ht="14.85" customHeight="1" x14ac:dyDescent="0.25"/>
    <row r="1160" ht="14.85" customHeight="1" x14ac:dyDescent="0.25"/>
    <row r="1161" ht="14.85" customHeight="1" x14ac:dyDescent="0.25"/>
    <row r="1162" ht="14.85" customHeight="1" x14ac:dyDescent="0.25"/>
    <row r="1163" ht="14.85" customHeight="1" x14ac:dyDescent="0.25"/>
    <row r="1164" ht="14.85" customHeight="1" x14ac:dyDescent="0.25"/>
    <row r="1165" ht="14.85" customHeight="1" x14ac:dyDescent="0.25"/>
    <row r="1166" ht="14.85" customHeight="1" x14ac:dyDescent="0.25"/>
    <row r="1167" ht="14.85" customHeight="1" x14ac:dyDescent="0.25"/>
    <row r="1168" ht="14.85" customHeight="1" x14ac:dyDescent="0.25"/>
    <row r="1169" ht="14.85" customHeight="1" x14ac:dyDescent="0.25"/>
    <row r="1170" ht="14.85" customHeight="1" x14ac:dyDescent="0.25"/>
    <row r="1171" ht="14.85" customHeight="1" x14ac:dyDescent="0.25"/>
    <row r="1172" ht="14.85" customHeight="1" x14ac:dyDescent="0.25"/>
    <row r="1173" ht="14.85" customHeight="1" x14ac:dyDescent="0.25"/>
    <row r="1174" ht="14.85" customHeight="1" x14ac:dyDescent="0.25"/>
    <row r="1175" ht="14.85" customHeight="1" x14ac:dyDescent="0.25"/>
    <row r="1176" ht="14.85" customHeight="1" x14ac:dyDescent="0.25"/>
    <row r="1177" ht="14.85" customHeight="1" x14ac:dyDescent="0.25"/>
    <row r="1178" ht="14.85" customHeight="1" x14ac:dyDescent="0.25"/>
    <row r="1179" ht="14.85" customHeight="1" x14ac:dyDescent="0.25"/>
    <row r="1180" ht="14.85" customHeight="1" x14ac:dyDescent="0.25"/>
    <row r="1181" ht="14.85" customHeight="1" x14ac:dyDescent="0.25"/>
    <row r="1182" ht="14.85" customHeight="1" x14ac:dyDescent="0.25"/>
    <row r="1183" ht="14.85" customHeight="1" x14ac:dyDescent="0.25"/>
    <row r="1184" ht="14.85" customHeight="1" x14ac:dyDescent="0.25"/>
    <row r="1185" ht="14.85" customHeight="1" x14ac:dyDescent="0.25"/>
    <row r="1186" ht="14.85" customHeight="1" x14ac:dyDescent="0.25"/>
    <row r="1187" ht="14.85" customHeight="1" x14ac:dyDescent="0.25"/>
    <row r="1188" ht="14.85" customHeight="1" x14ac:dyDescent="0.25"/>
    <row r="1189" ht="14.85" customHeight="1" x14ac:dyDescent="0.25"/>
    <row r="1190" ht="14.85" customHeight="1" x14ac:dyDescent="0.25"/>
    <row r="1191" ht="14.85" customHeight="1" x14ac:dyDescent="0.25"/>
    <row r="1192" ht="14.85" customHeight="1" x14ac:dyDescent="0.25"/>
    <row r="1193" ht="14.85" customHeight="1" x14ac:dyDescent="0.25"/>
    <row r="1194" ht="14.85" customHeight="1" x14ac:dyDescent="0.25"/>
    <row r="1195" ht="14.85" customHeight="1" x14ac:dyDescent="0.25"/>
    <row r="1196" ht="14.85" customHeight="1" x14ac:dyDescent="0.25"/>
    <row r="1197" ht="14.85" customHeight="1" x14ac:dyDescent="0.25"/>
    <row r="1198" ht="14.85" customHeight="1" x14ac:dyDescent="0.25"/>
    <row r="1199" ht="14.85" customHeight="1" x14ac:dyDescent="0.25"/>
    <row r="1200" ht="14.85" customHeight="1" x14ac:dyDescent="0.25"/>
    <row r="1201" ht="14.85" customHeight="1" x14ac:dyDescent="0.25"/>
    <row r="1202" ht="14.85" customHeight="1" x14ac:dyDescent="0.25"/>
    <row r="1203" ht="14.85" customHeight="1" x14ac:dyDescent="0.25"/>
    <row r="1204" ht="14.85" customHeight="1" x14ac:dyDescent="0.25"/>
    <row r="1205" ht="14.85" customHeight="1" x14ac:dyDescent="0.25"/>
    <row r="1206" ht="14.85" customHeight="1" x14ac:dyDescent="0.25"/>
    <row r="1207" ht="14.85" customHeight="1" x14ac:dyDescent="0.25"/>
    <row r="1208" ht="14.85" customHeight="1" x14ac:dyDescent="0.25"/>
    <row r="1209" ht="14.85" customHeight="1" x14ac:dyDescent="0.25"/>
    <row r="1210" ht="14.85" customHeight="1" x14ac:dyDescent="0.25"/>
    <row r="1211" ht="14.85" customHeight="1" x14ac:dyDescent="0.25"/>
    <row r="1212" ht="14.85" customHeight="1" x14ac:dyDescent="0.25"/>
    <row r="1213" ht="14.85" customHeight="1" x14ac:dyDescent="0.25"/>
    <row r="1214" ht="14.85" customHeight="1" x14ac:dyDescent="0.25"/>
    <row r="1215" ht="14.85" customHeight="1" x14ac:dyDescent="0.25"/>
    <row r="1216" ht="14.85" customHeight="1" x14ac:dyDescent="0.25"/>
    <row r="1217" ht="14.85" customHeight="1" x14ac:dyDescent="0.25"/>
    <row r="1218" ht="14.85" customHeight="1" x14ac:dyDescent="0.25"/>
    <row r="1219" ht="14.85" customHeight="1" x14ac:dyDescent="0.25"/>
    <row r="1220" ht="14.85" customHeight="1" x14ac:dyDescent="0.25"/>
    <row r="1221" ht="14.85" customHeight="1" x14ac:dyDescent="0.25"/>
    <row r="1222" ht="14.85" customHeight="1" x14ac:dyDescent="0.25"/>
    <row r="1223" ht="14.85" customHeight="1" x14ac:dyDescent="0.25"/>
    <row r="1224" ht="14.85" customHeight="1" x14ac:dyDescent="0.25"/>
    <row r="1225" ht="14.85" customHeight="1" x14ac:dyDescent="0.25"/>
    <row r="1226" ht="14.85" customHeight="1" x14ac:dyDescent="0.25"/>
    <row r="1227" ht="14.85" customHeight="1" x14ac:dyDescent="0.25"/>
    <row r="1228" ht="14.85" customHeight="1" x14ac:dyDescent="0.25"/>
    <row r="1229" ht="14.85" customHeight="1" x14ac:dyDescent="0.25"/>
    <row r="1230" ht="14.85" customHeight="1" x14ac:dyDescent="0.25"/>
    <row r="1231" ht="14.85" customHeight="1" x14ac:dyDescent="0.25"/>
    <row r="1232" ht="14.85" customHeight="1" x14ac:dyDescent="0.25"/>
    <row r="1233" ht="14.85" customHeight="1" x14ac:dyDescent="0.25"/>
    <row r="1234" ht="14.85" customHeight="1" x14ac:dyDescent="0.25"/>
    <row r="1235" ht="14.85" customHeight="1" x14ac:dyDescent="0.25"/>
    <row r="1236" ht="14.85" customHeight="1" x14ac:dyDescent="0.25"/>
    <row r="1237" ht="14.85" customHeight="1" x14ac:dyDescent="0.25"/>
    <row r="1238" ht="14.85" customHeight="1" x14ac:dyDescent="0.25"/>
    <row r="1239" ht="14.85" customHeight="1" x14ac:dyDescent="0.25"/>
    <row r="1240" ht="14.85" customHeight="1" x14ac:dyDescent="0.25"/>
    <row r="1241" ht="14.85" customHeight="1" x14ac:dyDescent="0.25"/>
    <row r="1242" ht="14.85" customHeight="1" x14ac:dyDescent="0.25"/>
    <row r="1243" ht="14.85" customHeight="1" x14ac:dyDescent="0.25"/>
    <row r="1244" ht="14.85" customHeight="1" x14ac:dyDescent="0.25"/>
    <row r="1245" ht="14.85" customHeight="1" x14ac:dyDescent="0.25"/>
    <row r="1246" ht="14.85" customHeight="1" x14ac:dyDescent="0.25"/>
    <row r="1247" ht="14.85" customHeight="1" x14ac:dyDescent="0.25"/>
    <row r="1248" ht="14.85" customHeight="1" x14ac:dyDescent="0.25"/>
    <row r="1249" ht="14.85" customHeight="1" x14ac:dyDescent="0.25"/>
    <row r="1250" ht="14.85" customHeight="1" x14ac:dyDescent="0.25"/>
    <row r="1251" ht="14.85" customHeight="1" x14ac:dyDescent="0.25"/>
    <row r="1252" ht="14.85" customHeight="1" x14ac:dyDescent="0.25"/>
    <row r="1253" ht="14.85" customHeight="1" x14ac:dyDescent="0.25"/>
    <row r="1254" ht="14.85" customHeight="1" x14ac:dyDescent="0.25"/>
    <row r="1255" ht="14.85" customHeight="1" x14ac:dyDescent="0.25"/>
    <row r="1256" ht="14.85" customHeight="1" x14ac:dyDescent="0.25"/>
    <row r="1257" ht="14.85" customHeight="1" x14ac:dyDescent="0.25"/>
    <row r="1258" ht="14.85" customHeight="1" x14ac:dyDescent="0.25"/>
    <row r="1259" ht="14.85" customHeight="1" x14ac:dyDescent="0.25"/>
    <row r="1260" ht="14.85" customHeight="1" x14ac:dyDescent="0.25"/>
    <row r="1261" ht="14.85" customHeight="1" x14ac:dyDescent="0.25"/>
    <row r="1262" ht="14.85" customHeight="1" x14ac:dyDescent="0.25"/>
    <row r="1263" ht="14.85" customHeight="1" x14ac:dyDescent="0.25"/>
    <row r="1264" ht="14.85" customHeight="1" x14ac:dyDescent="0.25"/>
    <row r="1265" ht="14.85" customHeight="1" x14ac:dyDescent="0.25"/>
    <row r="1266" ht="14.85" customHeight="1" x14ac:dyDescent="0.25"/>
    <row r="1267" ht="14.85" customHeight="1" x14ac:dyDescent="0.25"/>
    <row r="1268" ht="14.85" customHeight="1" x14ac:dyDescent="0.25"/>
    <row r="1269" ht="14.85" customHeight="1" x14ac:dyDescent="0.25"/>
    <row r="1270" ht="14.85" customHeight="1" x14ac:dyDescent="0.25"/>
    <row r="1271" ht="14.85" customHeight="1" x14ac:dyDescent="0.25"/>
    <row r="1272" ht="14.85" customHeight="1" x14ac:dyDescent="0.25"/>
    <row r="1273" ht="14.85" customHeight="1" x14ac:dyDescent="0.25"/>
    <row r="1274" ht="14.85" customHeight="1" x14ac:dyDescent="0.25"/>
    <row r="1275" ht="14.85" customHeight="1" x14ac:dyDescent="0.25"/>
    <row r="1276" ht="14.85" customHeight="1" x14ac:dyDescent="0.25"/>
    <row r="1277" ht="14.85" customHeight="1" x14ac:dyDescent="0.25"/>
    <row r="1278" ht="14.85" customHeight="1" x14ac:dyDescent="0.25"/>
    <row r="1279" ht="14.85" customHeight="1" x14ac:dyDescent="0.25"/>
    <row r="1280" ht="14.85" customHeight="1" x14ac:dyDescent="0.25"/>
    <row r="1281" ht="14.85" customHeight="1" x14ac:dyDescent="0.25"/>
    <row r="1282" ht="14.85" customHeight="1" x14ac:dyDescent="0.25"/>
    <row r="1283" ht="14.85" customHeight="1" x14ac:dyDescent="0.25"/>
    <row r="1284" ht="14.85" customHeight="1" x14ac:dyDescent="0.25"/>
    <row r="1285" ht="14.85" customHeight="1" x14ac:dyDescent="0.25"/>
    <row r="1286" ht="14.85" customHeight="1" x14ac:dyDescent="0.25"/>
    <row r="1287" ht="14.85" customHeight="1" x14ac:dyDescent="0.25"/>
    <row r="1288" ht="14.85" customHeight="1" x14ac:dyDescent="0.25"/>
    <row r="1289" ht="14.85" customHeight="1" x14ac:dyDescent="0.25"/>
    <row r="1290" ht="14.85" customHeight="1" x14ac:dyDescent="0.25"/>
    <row r="1291" ht="14.85" customHeight="1" x14ac:dyDescent="0.25"/>
    <row r="1292" ht="14.85" customHeight="1" x14ac:dyDescent="0.25"/>
    <row r="1293" ht="14.85" customHeight="1" x14ac:dyDescent="0.25"/>
    <row r="1294" ht="14.85" customHeight="1" x14ac:dyDescent="0.25"/>
    <row r="1295" ht="14.85" customHeight="1" x14ac:dyDescent="0.25"/>
    <row r="1296" ht="14.85" customHeight="1" x14ac:dyDescent="0.25"/>
    <row r="1297" ht="14.85" customHeight="1" x14ac:dyDescent="0.25"/>
    <row r="1298" ht="14.85" customHeight="1" x14ac:dyDescent="0.25"/>
    <row r="1299" ht="14.85" customHeight="1" x14ac:dyDescent="0.25"/>
    <row r="1300" ht="14.85" customHeight="1" x14ac:dyDescent="0.25"/>
    <row r="1301" ht="14.85" customHeight="1" x14ac:dyDescent="0.25"/>
    <row r="1302" ht="14.85" customHeight="1" x14ac:dyDescent="0.25"/>
    <row r="1303" ht="14.85" customHeight="1" x14ac:dyDescent="0.25"/>
    <row r="1304" ht="14.85" customHeight="1" x14ac:dyDescent="0.25"/>
    <row r="1305" ht="14.85" customHeight="1" x14ac:dyDescent="0.25"/>
    <row r="1306" ht="14.85" customHeight="1" x14ac:dyDescent="0.25"/>
    <row r="1307" ht="14.85" customHeight="1" x14ac:dyDescent="0.25"/>
    <row r="1308" ht="14.85" customHeight="1" x14ac:dyDescent="0.25"/>
    <row r="1309" ht="14.85" customHeight="1" x14ac:dyDescent="0.25"/>
    <row r="1310" ht="14.85" customHeight="1" x14ac:dyDescent="0.25"/>
    <row r="1311" ht="14.85" customHeight="1" x14ac:dyDescent="0.25"/>
    <row r="1312" ht="14.85" customHeight="1" x14ac:dyDescent="0.25"/>
    <row r="1313" ht="14.85" customHeight="1" x14ac:dyDescent="0.25"/>
    <row r="1314" ht="14.85" customHeight="1" x14ac:dyDescent="0.25"/>
    <row r="1315" ht="14.85" customHeight="1" x14ac:dyDescent="0.25"/>
    <row r="1316" ht="14.85" customHeight="1" x14ac:dyDescent="0.25"/>
    <row r="1317" ht="14.85" customHeight="1" x14ac:dyDescent="0.25"/>
    <row r="1318" ht="14.85" customHeight="1" x14ac:dyDescent="0.25"/>
    <row r="1319" ht="14.85" customHeight="1" x14ac:dyDescent="0.25"/>
    <row r="1320" ht="14.85" customHeight="1" x14ac:dyDescent="0.25"/>
    <row r="1321" ht="14.85" customHeight="1" x14ac:dyDescent="0.25"/>
    <row r="1322" ht="14.85" customHeight="1" x14ac:dyDescent="0.25"/>
    <row r="1323" ht="14.85" customHeight="1" x14ac:dyDescent="0.25"/>
    <row r="1324" ht="14.85" customHeight="1" x14ac:dyDescent="0.25"/>
    <row r="1325" ht="14.85" customHeight="1" x14ac:dyDescent="0.25"/>
    <row r="1326" ht="14.85" customHeight="1" x14ac:dyDescent="0.25"/>
    <row r="1327" ht="14.85" customHeight="1" x14ac:dyDescent="0.25"/>
    <row r="1328" ht="14.85" customHeight="1" x14ac:dyDescent="0.25"/>
    <row r="1329" ht="14.85" customHeight="1" x14ac:dyDescent="0.25"/>
    <row r="1330" ht="14.85" customHeight="1" x14ac:dyDescent="0.25"/>
    <row r="1331" ht="14.85" customHeight="1" x14ac:dyDescent="0.25"/>
    <row r="1332" ht="14.85" customHeight="1" x14ac:dyDescent="0.25"/>
    <row r="1333" ht="14.85" customHeight="1" x14ac:dyDescent="0.25"/>
    <row r="1334" ht="14.85" customHeight="1" x14ac:dyDescent="0.25"/>
    <row r="1335" ht="14.85" customHeight="1" x14ac:dyDescent="0.25"/>
    <row r="1336" ht="14.85" customHeight="1" x14ac:dyDescent="0.25"/>
    <row r="1337" ht="14.85" customHeight="1" x14ac:dyDescent="0.25"/>
    <row r="1338" ht="14.85" customHeight="1" x14ac:dyDescent="0.25"/>
    <row r="1339" ht="14.85" customHeight="1" x14ac:dyDescent="0.25"/>
    <row r="1340" ht="14.85" customHeight="1" x14ac:dyDescent="0.25"/>
    <row r="1341" ht="14.85" customHeight="1" x14ac:dyDescent="0.25"/>
    <row r="1342" ht="14.85" customHeight="1" x14ac:dyDescent="0.25"/>
    <row r="1343" ht="14.85" customHeight="1" x14ac:dyDescent="0.25"/>
    <row r="1344" ht="14.85" customHeight="1" x14ac:dyDescent="0.25"/>
    <row r="1345" ht="14.85" customHeight="1" x14ac:dyDescent="0.25"/>
    <row r="1346" ht="14.85" customHeight="1" x14ac:dyDescent="0.25"/>
    <row r="1347" ht="14.85" customHeight="1" x14ac:dyDescent="0.25"/>
    <row r="1348" ht="14.85" customHeight="1" x14ac:dyDescent="0.25"/>
    <row r="1349" ht="14.85" customHeight="1" x14ac:dyDescent="0.25"/>
    <row r="1350" ht="14.85" customHeight="1" x14ac:dyDescent="0.25"/>
    <row r="1351" ht="14.85" customHeight="1" x14ac:dyDescent="0.25"/>
    <row r="1352" ht="14.85" customHeight="1" x14ac:dyDescent="0.25"/>
    <row r="1353" ht="14.85" customHeight="1" x14ac:dyDescent="0.25"/>
    <row r="1354" ht="14.85" customHeight="1" x14ac:dyDescent="0.25"/>
    <row r="1355" ht="14.85" customHeight="1" x14ac:dyDescent="0.25"/>
    <row r="1356" ht="14.85" customHeight="1" x14ac:dyDescent="0.25"/>
    <row r="1357" ht="14.85" customHeight="1" x14ac:dyDescent="0.25"/>
    <row r="1358" ht="14.85" customHeight="1" x14ac:dyDescent="0.25"/>
    <row r="1359" ht="14.85" customHeight="1" x14ac:dyDescent="0.25"/>
    <row r="1360" ht="14.85" customHeight="1" x14ac:dyDescent="0.25"/>
    <row r="1361" ht="14.85" customHeight="1" x14ac:dyDescent="0.25"/>
    <row r="1362" ht="14.85" customHeight="1" x14ac:dyDescent="0.25"/>
    <row r="1363" ht="14.85" customHeight="1" x14ac:dyDescent="0.25"/>
    <row r="1364" ht="14.85" customHeight="1" x14ac:dyDescent="0.25"/>
    <row r="1365" ht="14.85" customHeight="1" x14ac:dyDescent="0.25"/>
    <row r="1366" ht="14.85" customHeight="1" x14ac:dyDescent="0.25"/>
    <row r="1367" ht="14.85" customHeight="1" x14ac:dyDescent="0.25"/>
    <row r="1368" ht="14.85" customHeight="1" x14ac:dyDescent="0.25"/>
    <row r="1369" ht="14.85" customHeight="1" x14ac:dyDescent="0.25"/>
    <row r="1370" ht="14.85" customHeight="1" x14ac:dyDescent="0.25"/>
    <row r="1371" ht="14.85" customHeight="1" x14ac:dyDescent="0.25"/>
    <row r="1372" ht="14.85" customHeight="1" x14ac:dyDescent="0.25"/>
    <row r="1373" ht="14.85" customHeight="1" x14ac:dyDescent="0.25"/>
    <row r="1374" ht="14.85" customHeight="1" x14ac:dyDescent="0.25"/>
    <row r="1375" ht="14.85" customHeight="1" x14ac:dyDescent="0.25"/>
    <row r="1376" ht="14.85" customHeight="1" x14ac:dyDescent="0.25"/>
    <row r="1377" ht="14.85" customHeight="1" x14ac:dyDescent="0.25"/>
    <row r="1378" ht="14.85" customHeight="1" x14ac:dyDescent="0.25"/>
    <row r="1379" ht="14.85" customHeight="1" x14ac:dyDescent="0.25"/>
    <row r="1380" ht="14.85" customHeight="1" x14ac:dyDescent="0.25"/>
    <row r="1381" ht="14.85" customHeight="1" x14ac:dyDescent="0.25"/>
    <row r="1382" ht="14.85" customHeight="1" x14ac:dyDescent="0.25"/>
    <row r="1383" ht="14.85" customHeight="1" x14ac:dyDescent="0.25"/>
    <row r="1384" ht="14.85" customHeight="1" x14ac:dyDescent="0.25"/>
    <row r="1385" ht="14.85" customHeight="1" x14ac:dyDescent="0.25"/>
    <row r="1386" ht="14.85" customHeight="1" x14ac:dyDescent="0.25"/>
    <row r="1387" ht="14.85" customHeight="1" x14ac:dyDescent="0.25"/>
    <row r="1388" ht="14.85" customHeight="1" x14ac:dyDescent="0.25"/>
    <row r="1389" ht="14.85" customHeight="1" x14ac:dyDescent="0.25"/>
    <row r="1390" ht="14.85" customHeight="1" x14ac:dyDescent="0.25"/>
    <row r="1391" ht="14.85" customHeight="1" x14ac:dyDescent="0.25"/>
    <row r="1392" ht="14.85" customHeight="1" x14ac:dyDescent="0.25"/>
    <row r="1393" ht="14.85" customHeight="1" x14ac:dyDescent="0.25"/>
    <row r="1394" ht="14.85" customHeight="1" x14ac:dyDescent="0.25"/>
    <row r="1395" ht="14.85" customHeight="1" x14ac:dyDescent="0.25"/>
    <row r="1396" ht="14.85" customHeight="1" x14ac:dyDescent="0.25"/>
    <row r="1397" ht="14.85" customHeight="1" x14ac:dyDescent="0.25"/>
    <row r="1398" ht="14.85" customHeight="1" x14ac:dyDescent="0.25"/>
    <row r="1399" ht="14.85" customHeight="1" x14ac:dyDescent="0.25"/>
    <row r="1400" ht="14.85" customHeight="1" x14ac:dyDescent="0.25"/>
    <row r="1401" ht="14.85" customHeight="1" x14ac:dyDescent="0.25"/>
    <row r="1402" ht="14.85" customHeight="1" x14ac:dyDescent="0.25"/>
    <row r="1403" ht="14.85" customHeight="1" x14ac:dyDescent="0.25"/>
    <row r="1404" ht="14.85" customHeight="1" x14ac:dyDescent="0.25"/>
    <row r="1405" ht="14.85" customHeight="1" x14ac:dyDescent="0.25"/>
    <row r="1406" ht="14.85" customHeight="1" x14ac:dyDescent="0.25"/>
    <row r="1407" ht="14.85" customHeight="1" x14ac:dyDescent="0.25"/>
    <row r="1408" ht="14.85" customHeight="1" x14ac:dyDescent="0.25"/>
    <row r="1409" ht="14.85" customHeight="1" x14ac:dyDescent="0.25"/>
    <row r="1410" ht="14.85" customHeight="1" x14ac:dyDescent="0.25"/>
    <row r="1411" ht="14.85" customHeight="1" x14ac:dyDescent="0.25"/>
    <row r="1412" ht="14.85" customHeight="1" x14ac:dyDescent="0.25"/>
    <row r="1413" ht="14.85" customHeight="1" x14ac:dyDescent="0.25"/>
    <row r="1414" ht="14.85" customHeight="1" x14ac:dyDescent="0.25"/>
    <row r="1415" ht="14.85" customHeight="1" x14ac:dyDescent="0.25"/>
    <row r="1416" ht="14.85" customHeight="1" x14ac:dyDescent="0.25"/>
    <row r="1417" ht="14.85" customHeight="1" x14ac:dyDescent="0.25"/>
    <row r="1418" ht="14.85" customHeight="1" x14ac:dyDescent="0.25"/>
    <row r="1419" ht="14.85" customHeight="1" x14ac:dyDescent="0.25"/>
    <row r="1420" ht="14.85" customHeight="1" x14ac:dyDescent="0.25"/>
    <row r="1421" ht="14.85" customHeight="1" x14ac:dyDescent="0.25"/>
    <row r="1422" ht="14.85" customHeight="1" x14ac:dyDescent="0.25"/>
    <row r="1423" ht="14.85" customHeight="1" x14ac:dyDescent="0.25"/>
    <row r="1424" ht="14.85" customHeight="1" x14ac:dyDescent="0.25"/>
    <row r="1425" ht="14.85" customHeight="1" x14ac:dyDescent="0.25"/>
    <row r="1426" ht="14.85" customHeight="1" x14ac:dyDescent="0.25"/>
    <row r="1427" ht="14.85" customHeight="1" x14ac:dyDescent="0.25"/>
    <row r="1428" ht="14.85" customHeight="1" x14ac:dyDescent="0.25"/>
    <row r="1429" ht="14.85" customHeight="1" x14ac:dyDescent="0.25"/>
    <row r="1430" ht="14.85" customHeight="1" x14ac:dyDescent="0.25"/>
    <row r="1431" ht="14.85" customHeight="1" x14ac:dyDescent="0.25"/>
    <row r="1432" ht="14.85" customHeight="1" x14ac:dyDescent="0.25"/>
    <row r="1433" ht="14.85" customHeight="1" x14ac:dyDescent="0.25"/>
    <row r="1434" ht="14.85" customHeight="1" x14ac:dyDescent="0.25"/>
    <row r="1435" ht="14.85" customHeight="1" x14ac:dyDescent="0.25"/>
    <row r="1436" ht="14.85" customHeight="1" x14ac:dyDescent="0.25"/>
    <row r="1437" ht="14.85" customHeight="1" x14ac:dyDescent="0.25"/>
    <row r="1438" ht="14.85" customHeight="1" x14ac:dyDescent="0.25"/>
    <row r="1439" ht="14.85" customHeight="1" x14ac:dyDescent="0.25"/>
    <row r="1440" ht="14.85" customHeight="1" x14ac:dyDescent="0.25"/>
    <row r="1441" ht="14.85" customHeight="1" x14ac:dyDescent="0.25"/>
    <row r="1442" ht="14.85" customHeight="1" x14ac:dyDescent="0.25"/>
    <row r="1443" ht="14.85" customHeight="1" x14ac:dyDescent="0.25"/>
    <row r="1444" ht="14.85" customHeight="1" x14ac:dyDescent="0.25"/>
    <row r="1445" ht="14.85" customHeight="1" x14ac:dyDescent="0.25"/>
    <row r="1446" ht="14.85" customHeight="1" x14ac:dyDescent="0.25"/>
    <row r="1447" ht="14.85" customHeight="1" x14ac:dyDescent="0.25"/>
    <row r="1448" ht="14.85" customHeight="1" x14ac:dyDescent="0.25"/>
    <row r="1449" ht="14.85" customHeight="1" x14ac:dyDescent="0.25"/>
    <row r="1450" ht="14.85" customHeight="1" x14ac:dyDescent="0.25"/>
    <row r="1451" ht="14.85" customHeight="1" x14ac:dyDescent="0.25"/>
    <row r="1452" ht="14.85" customHeight="1" x14ac:dyDescent="0.25"/>
    <row r="1453" ht="14.85" customHeight="1" x14ac:dyDescent="0.25"/>
    <row r="1454" ht="14.85" customHeight="1" x14ac:dyDescent="0.25"/>
    <row r="1455" ht="14.85" customHeight="1" x14ac:dyDescent="0.25"/>
    <row r="1456" ht="14.85" customHeight="1" x14ac:dyDescent="0.25"/>
    <row r="1457" ht="14.85" customHeight="1" x14ac:dyDescent="0.25"/>
    <row r="1458" ht="14.85" customHeight="1" x14ac:dyDescent="0.25"/>
    <row r="1459" ht="14.85" customHeight="1" x14ac:dyDescent="0.25"/>
    <row r="1460" ht="14.85" customHeight="1" x14ac:dyDescent="0.25"/>
    <row r="1461" ht="14.85" customHeight="1" x14ac:dyDescent="0.25"/>
    <row r="1462" ht="14.85" customHeight="1" x14ac:dyDescent="0.25"/>
    <row r="1463" ht="14.85" customHeight="1" x14ac:dyDescent="0.25"/>
    <row r="1464" ht="14.85" customHeight="1" x14ac:dyDescent="0.25"/>
    <row r="1465" ht="14.85" customHeight="1" x14ac:dyDescent="0.25"/>
    <row r="1466" ht="14.85" customHeight="1" x14ac:dyDescent="0.25"/>
    <row r="1467" ht="14.85" customHeight="1" x14ac:dyDescent="0.25"/>
    <row r="1468" ht="14.85" customHeight="1" x14ac:dyDescent="0.25"/>
    <row r="1469" ht="14.85" customHeight="1" x14ac:dyDescent="0.25"/>
    <row r="1470" ht="14.85" customHeight="1" x14ac:dyDescent="0.25"/>
    <row r="1471" ht="14.85" customHeight="1" x14ac:dyDescent="0.25"/>
    <row r="1472" ht="14.85" customHeight="1" x14ac:dyDescent="0.25"/>
    <row r="1473" ht="14.85" customHeight="1" x14ac:dyDescent="0.25"/>
    <row r="1474" ht="14.85" customHeight="1" x14ac:dyDescent="0.25"/>
    <row r="1475" ht="14.85" customHeight="1" x14ac:dyDescent="0.25"/>
    <row r="1476" ht="14.85" customHeight="1" x14ac:dyDescent="0.25"/>
    <row r="1477" ht="14.85" customHeight="1" x14ac:dyDescent="0.25"/>
    <row r="1478" ht="14.85" customHeight="1" x14ac:dyDescent="0.25"/>
    <row r="1479" ht="14.85" customHeight="1" x14ac:dyDescent="0.25"/>
    <row r="1480" ht="14.85" customHeight="1" x14ac:dyDescent="0.25"/>
    <row r="1481" ht="14.85" customHeight="1" x14ac:dyDescent="0.25"/>
    <row r="1482" ht="14.85" customHeight="1" x14ac:dyDescent="0.25"/>
    <row r="1483" ht="14.85" customHeight="1" x14ac:dyDescent="0.25"/>
    <row r="1484" ht="14.85" customHeight="1" x14ac:dyDescent="0.25"/>
    <row r="1485" ht="14.85" customHeight="1" x14ac:dyDescent="0.25"/>
    <row r="1486" ht="14.85" customHeight="1" x14ac:dyDescent="0.25"/>
    <row r="1487" ht="14.85" customHeight="1" x14ac:dyDescent="0.25"/>
    <row r="1488" ht="14.85" customHeight="1" x14ac:dyDescent="0.25"/>
    <row r="1489" ht="14.85" customHeight="1" x14ac:dyDescent="0.25"/>
    <row r="1490" ht="14.85" customHeight="1" x14ac:dyDescent="0.25"/>
    <row r="1491" ht="14.85" customHeight="1" x14ac:dyDescent="0.25"/>
    <row r="1492" ht="14.85" customHeight="1" x14ac:dyDescent="0.25"/>
    <row r="1493" ht="14.85" customHeight="1" x14ac:dyDescent="0.25"/>
    <row r="1494" ht="14.85" customHeight="1" x14ac:dyDescent="0.25"/>
    <row r="1495" ht="14.85" customHeight="1" x14ac:dyDescent="0.25"/>
    <row r="1496" ht="14.85" customHeight="1" x14ac:dyDescent="0.25"/>
    <row r="1497" ht="14.85" customHeight="1" x14ac:dyDescent="0.25"/>
    <row r="1498" ht="14.85" customHeight="1" x14ac:dyDescent="0.25"/>
    <row r="1499" ht="14.85" customHeight="1" x14ac:dyDescent="0.25"/>
    <row r="1500" ht="14.85" customHeight="1" x14ac:dyDescent="0.25"/>
    <row r="1501" ht="14.85" customHeight="1" x14ac:dyDescent="0.25"/>
    <row r="1502" ht="14.85" customHeight="1" x14ac:dyDescent="0.25"/>
    <row r="1503" ht="14.85" customHeight="1" x14ac:dyDescent="0.25"/>
    <row r="1504" ht="14.85" customHeight="1" x14ac:dyDescent="0.25"/>
    <row r="1505" ht="14.85" customHeight="1" x14ac:dyDescent="0.25"/>
    <row r="1506" ht="14.85" customHeight="1" x14ac:dyDescent="0.25"/>
    <row r="1507" ht="14.85" customHeight="1" x14ac:dyDescent="0.25"/>
    <row r="1508" ht="14.85" customHeight="1" x14ac:dyDescent="0.25"/>
    <row r="1509" ht="14.85" customHeight="1" x14ac:dyDescent="0.25"/>
    <row r="1510" ht="14.85" customHeight="1" x14ac:dyDescent="0.25"/>
    <row r="1511" ht="14.85" customHeight="1" x14ac:dyDescent="0.25"/>
    <row r="1512" ht="14.85" customHeight="1" x14ac:dyDescent="0.25"/>
    <row r="1513" ht="14.85" customHeight="1" x14ac:dyDescent="0.25"/>
    <row r="1514" ht="14.85" customHeight="1" x14ac:dyDescent="0.25"/>
    <row r="1515" ht="14.85" customHeight="1" x14ac:dyDescent="0.25"/>
    <row r="1516" ht="14.85" customHeight="1" x14ac:dyDescent="0.25"/>
    <row r="1517" ht="14.85" customHeight="1" x14ac:dyDescent="0.25"/>
    <row r="1518" ht="14.85" customHeight="1" x14ac:dyDescent="0.25"/>
    <row r="1519" ht="14.85" customHeight="1" x14ac:dyDescent="0.25"/>
    <row r="1520" ht="14.85" customHeight="1" x14ac:dyDescent="0.25"/>
    <row r="1521" ht="14.85" customHeight="1" x14ac:dyDescent="0.25"/>
    <row r="1522" ht="14.85" customHeight="1" x14ac:dyDescent="0.25"/>
    <row r="1523" ht="14.85" customHeight="1" x14ac:dyDescent="0.25"/>
    <row r="1524" ht="14.85" customHeight="1" x14ac:dyDescent="0.25"/>
    <row r="1525" ht="14.85" customHeight="1" x14ac:dyDescent="0.25"/>
    <row r="1526" ht="14.85" customHeight="1" x14ac:dyDescent="0.25"/>
    <row r="1527" ht="14.85" customHeight="1" x14ac:dyDescent="0.25"/>
    <row r="1528" ht="14.85" customHeight="1" x14ac:dyDescent="0.25"/>
    <row r="1529" ht="14.85" customHeight="1" x14ac:dyDescent="0.25"/>
    <row r="1530" ht="14.85" customHeight="1" x14ac:dyDescent="0.25"/>
    <row r="1531" ht="14.85" customHeight="1" x14ac:dyDescent="0.25"/>
    <row r="1532" ht="14.85" customHeight="1" x14ac:dyDescent="0.25"/>
    <row r="1533" ht="14.85" customHeight="1" x14ac:dyDescent="0.25"/>
    <row r="1534" ht="14.85" customHeight="1" x14ac:dyDescent="0.25"/>
    <row r="1535" ht="14.85" customHeight="1" x14ac:dyDescent="0.25"/>
    <row r="1536" ht="14.85" customHeight="1" x14ac:dyDescent="0.25"/>
    <row r="1537" ht="14.85" customHeight="1" x14ac:dyDescent="0.25"/>
    <row r="1538" ht="14.85" customHeight="1" x14ac:dyDescent="0.25"/>
    <row r="1539" ht="14.85" customHeight="1" x14ac:dyDescent="0.25"/>
    <row r="1540" ht="14.85" customHeight="1" x14ac:dyDescent="0.25"/>
    <row r="1541" ht="14.85" customHeight="1" x14ac:dyDescent="0.25"/>
    <row r="1542" ht="14.85" customHeight="1" x14ac:dyDescent="0.25"/>
    <row r="1543" ht="14.85" customHeight="1" x14ac:dyDescent="0.25"/>
    <row r="1544" ht="14.85" customHeight="1" x14ac:dyDescent="0.25"/>
    <row r="1545" ht="14.85" customHeight="1" x14ac:dyDescent="0.25"/>
    <row r="1546" ht="14.85" customHeight="1" x14ac:dyDescent="0.25"/>
    <row r="1547" ht="14.85" customHeight="1" x14ac:dyDescent="0.25"/>
    <row r="1548" ht="14.85" customHeight="1" x14ac:dyDescent="0.25"/>
    <row r="1549" ht="14.85" customHeight="1" x14ac:dyDescent="0.25"/>
    <row r="1550" ht="14.85" customHeight="1" x14ac:dyDescent="0.25"/>
    <row r="1551" ht="14.85" customHeight="1" x14ac:dyDescent="0.25"/>
    <row r="1552" ht="14.85" customHeight="1" x14ac:dyDescent="0.25"/>
    <row r="1553" ht="14.85" customHeight="1" x14ac:dyDescent="0.25"/>
    <row r="1554" ht="14.85" customHeight="1" x14ac:dyDescent="0.25"/>
    <row r="1555" ht="14.85" customHeight="1" x14ac:dyDescent="0.25"/>
    <row r="1556" ht="14.85" customHeight="1" x14ac:dyDescent="0.25"/>
    <row r="1557" ht="14.85" customHeight="1" x14ac:dyDescent="0.25"/>
    <row r="1558" ht="14.85" customHeight="1" x14ac:dyDescent="0.25"/>
    <row r="1559" ht="14.85" customHeight="1" x14ac:dyDescent="0.25"/>
    <row r="1560" ht="14.85" customHeight="1" x14ac:dyDescent="0.25"/>
    <row r="1561" ht="14.85" customHeight="1" x14ac:dyDescent="0.25"/>
    <row r="1562" ht="14.85" customHeight="1" x14ac:dyDescent="0.25"/>
    <row r="1563" ht="14.85" customHeight="1" x14ac:dyDescent="0.25"/>
    <row r="1564" ht="14.85" customHeight="1" x14ac:dyDescent="0.25"/>
    <row r="1565" ht="14.85" customHeight="1" x14ac:dyDescent="0.25"/>
    <row r="1566" ht="14.85" customHeight="1" x14ac:dyDescent="0.25"/>
    <row r="1567" ht="14.85" customHeight="1" x14ac:dyDescent="0.25"/>
    <row r="1568" ht="14.85" customHeight="1" x14ac:dyDescent="0.25"/>
    <row r="1569" ht="14.85" customHeight="1" x14ac:dyDescent="0.25"/>
    <row r="1570" ht="14.85" customHeight="1" x14ac:dyDescent="0.25"/>
    <row r="1571" ht="14.85" customHeight="1" x14ac:dyDescent="0.25"/>
    <row r="1572" ht="14.85" customHeight="1" x14ac:dyDescent="0.25"/>
    <row r="1573" ht="14.85" customHeight="1" x14ac:dyDescent="0.25"/>
    <row r="1574" ht="14.85" customHeight="1" x14ac:dyDescent="0.25"/>
    <row r="1575" ht="14.85" customHeight="1" x14ac:dyDescent="0.25"/>
    <row r="1576" ht="14.85" customHeight="1" x14ac:dyDescent="0.25"/>
    <row r="1577" ht="14.85" customHeight="1" x14ac:dyDescent="0.25"/>
    <row r="1578" ht="14.85" customHeight="1" x14ac:dyDescent="0.25"/>
    <row r="1579" ht="14.85" customHeight="1" x14ac:dyDescent="0.25"/>
    <row r="1580" ht="14.85" customHeight="1" x14ac:dyDescent="0.25"/>
    <row r="1581" ht="14.85" customHeight="1" x14ac:dyDescent="0.25"/>
    <row r="1582" ht="14.85" customHeight="1" x14ac:dyDescent="0.25"/>
    <row r="1583" ht="14.85" customHeight="1" x14ac:dyDescent="0.25"/>
    <row r="1584" ht="14.85" customHeight="1" x14ac:dyDescent="0.25"/>
    <row r="1585" ht="14.85" customHeight="1" x14ac:dyDescent="0.25"/>
    <row r="1586" ht="14.85" customHeight="1" x14ac:dyDescent="0.25"/>
    <row r="1587" ht="14.85" customHeight="1" x14ac:dyDescent="0.25"/>
    <row r="1588" ht="14.85" customHeight="1" x14ac:dyDescent="0.25"/>
    <row r="1589" ht="14.85" customHeight="1" x14ac:dyDescent="0.25"/>
    <row r="1590" ht="14.85" customHeight="1" x14ac:dyDescent="0.25"/>
    <row r="1591" ht="14.85" customHeight="1" x14ac:dyDescent="0.25"/>
    <row r="1592" ht="14.85" customHeight="1" x14ac:dyDescent="0.25"/>
    <row r="1593" ht="14.85" customHeight="1" x14ac:dyDescent="0.25"/>
    <row r="1594" ht="14.85" customHeight="1" x14ac:dyDescent="0.25"/>
    <row r="1595" ht="14.85" customHeight="1" x14ac:dyDescent="0.25"/>
    <row r="1596" ht="14.85" customHeight="1" x14ac:dyDescent="0.25"/>
    <row r="1597" ht="14.85" customHeight="1" x14ac:dyDescent="0.25"/>
    <row r="1598" ht="14.85" customHeight="1" x14ac:dyDescent="0.25"/>
    <row r="1599" ht="14.85" customHeight="1" x14ac:dyDescent="0.25"/>
    <row r="1600" ht="14.85" customHeight="1" x14ac:dyDescent="0.25"/>
    <row r="1601" ht="14.85" customHeight="1" x14ac:dyDescent="0.25"/>
    <row r="1602" ht="14.85" customHeight="1" x14ac:dyDescent="0.25"/>
    <row r="1603" ht="14.85" customHeight="1" x14ac:dyDescent="0.25"/>
    <row r="1604" ht="14.85" customHeight="1" x14ac:dyDescent="0.25"/>
    <row r="1605" ht="14.85" customHeight="1" x14ac:dyDescent="0.25"/>
    <row r="1606" ht="14.85" customHeight="1" x14ac:dyDescent="0.25"/>
    <row r="1607" ht="14.85" customHeight="1" x14ac:dyDescent="0.25"/>
    <row r="1608" ht="14.85" customHeight="1" x14ac:dyDescent="0.25"/>
    <row r="1609" ht="14.85" customHeight="1" x14ac:dyDescent="0.25"/>
    <row r="1610" ht="14.85" customHeight="1" x14ac:dyDescent="0.25"/>
    <row r="1611" ht="14.85" customHeight="1" x14ac:dyDescent="0.25"/>
    <row r="1612" ht="14.85" customHeight="1" x14ac:dyDescent="0.25"/>
    <row r="1613" ht="14.85" customHeight="1" x14ac:dyDescent="0.25"/>
    <row r="1614" ht="14.85" customHeight="1" x14ac:dyDescent="0.25"/>
    <row r="1615" ht="14.85" customHeight="1" x14ac:dyDescent="0.25"/>
    <row r="1616" ht="14.85" customHeight="1" x14ac:dyDescent="0.25"/>
    <row r="1617" ht="14.85" customHeight="1" x14ac:dyDescent="0.25"/>
    <row r="1618" ht="14.85" customHeight="1" x14ac:dyDescent="0.25"/>
    <row r="1619" ht="14.85" customHeight="1" x14ac:dyDescent="0.25"/>
    <row r="1620" ht="14.85" customHeight="1" x14ac:dyDescent="0.25"/>
    <row r="1621" ht="14.85" customHeight="1" x14ac:dyDescent="0.25"/>
    <row r="1622" ht="14.85" customHeight="1" x14ac:dyDescent="0.25"/>
    <row r="1623" ht="14.85" customHeight="1" x14ac:dyDescent="0.25"/>
    <row r="1624" ht="14.85" customHeight="1" x14ac:dyDescent="0.25"/>
    <row r="1625" ht="14.85" customHeight="1" x14ac:dyDescent="0.25"/>
    <row r="1626" ht="14.85" customHeight="1" x14ac:dyDescent="0.25"/>
    <row r="1627" ht="14.85" customHeight="1" x14ac:dyDescent="0.25"/>
    <row r="1628" ht="14.85" customHeight="1" x14ac:dyDescent="0.25"/>
    <row r="1629" ht="14.85" customHeight="1" x14ac:dyDescent="0.25"/>
    <row r="1630" ht="14.85" customHeight="1" x14ac:dyDescent="0.25"/>
    <row r="1631" ht="14.85" customHeight="1" x14ac:dyDescent="0.25"/>
    <row r="1632" ht="14.85" customHeight="1" x14ac:dyDescent="0.25"/>
    <row r="1633" ht="14.85" customHeight="1" x14ac:dyDescent="0.25"/>
    <row r="1634" ht="14.85" customHeight="1" x14ac:dyDescent="0.25"/>
    <row r="1635" ht="14.85" customHeight="1" x14ac:dyDescent="0.25"/>
    <row r="1636" ht="14.85" customHeight="1" x14ac:dyDescent="0.25"/>
    <row r="1637" ht="14.85" customHeight="1" x14ac:dyDescent="0.25"/>
    <row r="1638" ht="14.85" customHeight="1" x14ac:dyDescent="0.25"/>
    <row r="1639" ht="14.85" customHeight="1" x14ac:dyDescent="0.25"/>
    <row r="1640" ht="14.85" customHeight="1" x14ac:dyDescent="0.25"/>
    <row r="1641" ht="14.85" customHeight="1" x14ac:dyDescent="0.25"/>
    <row r="1642" ht="14.85" customHeight="1" x14ac:dyDescent="0.25"/>
    <row r="1643" ht="14.85" customHeight="1" x14ac:dyDescent="0.25"/>
    <row r="1644" ht="14.85" customHeight="1" x14ac:dyDescent="0.25"/>
    <row r="1645" ht="14.85" customHeight="1" x14ac:dyDescent="0.25"/>
    <row r="1646" ht="14.85" customHeight="1" x14ac:dyDescent="0.25"/>
    <row r="1647" ht="14.85" customHeight="1" x14ac:dyDescent="0.25"/>
    <row r="1648" ht="14.85" customHeight="1" x14ac:dyDescent="0.25"/>
    <row r="1649" ht="14.85" customHeight="1" x14ac:dyDescent="0.25"/>
    <row r="1650" ht="14.85" customHeight="1" x14ac:dyDescent="0.25"/>
    <row r="1651" ht="14.85" customHeight="1" x14ac:dyDescent="0.25"/>
    <row r="1652" ht="14.85" customHeight="1" x14ac:dyDescent="0.25"/>
    <row r="1653" ht="14.85" customHeight="1" x14ac:dyDescent="0.25"/>
    <row r="1654" ht="14.85" customHeight="1" x14ac:dyDescent="0.25"/>
    <row r="1655" ht="14.85" customHeight="1" x14ac:dyDescent="0.25"/>
    <row r="1656" ht="14.85" customHeight="1" x14ac:dyDescent="0.25"/>
    <row r="1657" ht="14.85" customHeight="1" x14ac:dyDescent="0.25"/>
    <row r="1658" ht="14.85" customHeight="1" x14ac:dyDescent="0.25"/>
    <row r="1659" ht="14.85" customHeight="1" x14ac:dyDescent="0.25"/>
    <row r="1660" ht="14.85" customHeight="1" x14ac:dyDescent="0.25"/>
    <row r="1661" ht="14.85" customHeight="1" x14ac:dyDescent="0.25"/>
    <row r="1662" ht="14.85" customHeight="1" x14ac:dyDescent="0.25"/>
    <row r="1663" ht="14.85" customHeight="1" x14ac:dyDescent="0.25"/>
    <row r="1664" ht="14.85" customHeight="1" x14ac:dyDescent="0.25"/>
    <row r="1665" ht="14.85" customHeight="1" x14ac:dyDescent="0.25"/>
    <row r="1666" ht="14.85" customHeight="1" x14ac:dyDescent="0.25"/>
    <row r="1667" ht="14.85" customHeight="1" x14ac:dyDescent="0.25"/>
    <row r="1668" ht="14.85" customHeight="1" x14ac:dyDescent="0.25"/>
    <row r="1669" ht="14.85" customHeight="1" x14ac:dyDescent="0.25"/>
    <row r="1670" ht="14.85" customHeight="1" x14ac:dyDescent="0.25"/>
    <row r="1671" ht="14.85" customHeight="1" x14ac:dyDescent="0.25"/>
    <row r="1672" ht="14.85" customHeight="1" x14ac:dyDescent="0.25"/>
    <row r="1673" ht="14.85" customHeight="1" x14ac:dyDescent="0.25"/>
    <row r="1674" ht="14.85" customHeight="1" x14ac:dyDescent="0.25"/>
    <row r="1675" ht="14.85" customHeight="1" x14ac:dyDescent="0.25"/>
    <row r="1676" ht="14.85" customHeight="1" x14ac:dyDescent="0.25"/>
    <row r="1677" ht="14.85" customHeight="1" x14ac:dyDescent="0.25"/>
    <row r="1678" ht="14.85" customHeight="1" x14ac:dyDescent="0.25"/>
    <row r="1679" ht="14.85" customHeight="1" x14ac:dyDescent="0.25"/>
    <row r="1680" ht="14.85" customHeight="1" x14ac:dyDescent="0.25"/>
    <row r="1681" ht="14.85" customHeight="1" x14ac:dyDescent="0.25"/>
    <row r="1682" ht="14.85" customHeight="1" x14ac:dyDescent="0.25"/>
    <row r="1683" ht="14.85" customHeight="1" x14ac:dyDescent="0.25"/>
    <row r="1684" ht="14.85" customHeight="1" x14ac:dyDescent="0.25"/>
    <row r="1685" ht="14.85" customHeight="1" x14ac:dyDescent="0.25"/>
    <row r="1686" ht="14.85" customHeight="1" x14ac:dyDescent="0.25"/>
    <row r="1687" ht="14.85" customHeight="1" x14ac:dyDescent="0.25"/>
    <row r="1688" ht="14.85" customHeight="1" x14ac:dyDescent="0.25"/>
    <row r="1689" ht="14.85" customHeight="1" x14ac:dyDescent="0.25"/>
    <row r="1690" ht="14.85" customHeight="1" x14ac:dyDescent="0.25"/>
    <row r="1691" ht="14.85" customHeight="1" x14ac:dyDescent="0.25"/>
    <row r="1692" ht="14.85" customHeight="1" x14ac:dyDescent="0.25"/>
    <row r="1693" ht="14.85" customHeight="1" x14ac:dyDescent="0.25"/>
    <row r="1694" ht="14.85" customHeight="1" x14ac:dyDescent="0.25"/>
    <row r="1695" ht="14.85" customHeight="1" x14ac:dyDescent="0.25"/>
    <row r="1696" ht="14.85" customHeight="1" x14ac:dyDescent="0.25"/>
    <row r="1697" ht="14.85" customHeight="1" x14ac:dyDescent="0.25"/>
    <row r="1698" ht="14.85" customHeight="1" x14ac:dyDescent="0.25"/>
    <row r="1699" ht="14.85" customHeight="1" x14ac:dyDescent="0.25"/>
    <row r="1700" ht="14.85" customHeight="1" x14ac:dyDescent="0.25"/>
    <row r="1701" ht="14.85" customHeight="1" x14ac:dyDescent="0.25"/>
    <row r="1702" ht="14.85" customHeight="1" x14ac:dyDescent="0.25"/>
    <row r="1703" ht="14.85" customHeight="1" x14ac:dyDescent="0.25"/>
    <row r="1704" ht="14.85" customHeight="1" x14ac:dyDescent="0.25"/>
    <row r="1705" ht="14.85" customHeight="1" x14ac:dyDescent="0.25"/>
    <row r="1706" ht="14.85" customHeight="1" x14ac:dyDescent="0.25"/>
    <row r="1707" ht="14.85" customHeight="1" x14ac:dyDescent="0.25"/>
    <row r="1708" ht="14.85" customHeight="1" x14ac:dyDescent="0.25"/>
    <row r="1709" ht="14.85" customHeight="1" x14ac:dyDescent="0.25"/>
    <row r="1710" ht="14.85" customHeight="1" x14ac:dyDescent="0.25"/>
    <row r="1711" ht="14.85" customHeight="1" x14ac:dyDescent="0.25"/>
    <row r="1712" ht="14.85" customHeight="1" x14ac:dyDescent="0.25"/>
    <row r="1713" ht="14.85" customHeight="1" x14ac:dyDescent="0.25"/>
    <row r="1714" ht="14.85" customHeight="1" x14ac:dyDescent="0.25"/>
    <row r="1715" ht="14.85" customHeight="1" x14ac:dyDescent="0.25"/>
    <row r="1716" ht="14.85" customHeight="1" x14ac:dyDescent="0.25"/>
    <row r="1717" ht="14.85" customHeight="1" x14ac:dyDescent="0.25"/>
    <row r="1718" ht="14.85" customHeight="1" x14ac:dyDescent="0.25"/>
    <row r="1719" ht="14.85" customHeight="1" x14ac:dyDescent="0.25"/>
    <row r="1720" ht="14.85" customHeight="1" x14ac:dyDescent="0.25"/>
    <row r="1721" ht="14.85" customHeight="1" x14ac:dyDescent="0.25"/>
    <row r="1722" ht="14.85" customHeight="1" x14ac:dyDescent="0.25"/>
    <row r="1723" ht="14.85" customHeight="1" x14ac:dyDescent="0.25"/>
    <row r="1724" ht="14.85" customHeight="1" x14ac:dyDescent="0.25"/>
    <row r="1725" ht="14.85" customHeight="1" x14ac:dyDescent="0.25"/>
    <row r="1726" ht="14.85" customHeight="1" x14ac:dyDescent="0.25"/>
    <row r="1727" ht="14.85" customHeight="1" x14ac:dyDescent="0.25"/>
    <row r="1728" ht="14.85" customHeight="1" x14ac:dyDescent="0.25"/>
    <row r="1729" ht="14.85" customHeight="1" x14ac:dyDescent="0.25"/>
    <row r="1730" ht="14.85" customHeight="1" x14ac:dyDescent="0.25"/>
    <row r="1731" ht="14.85" customHeight="1" x14ac:dyDescent="0.25"/>
    <row r="1732" ht="14.85" customHeight="1" x14ac:dyDescent="0.25"/>
    <row r="1733" ht="14.85" customHeight="1" x14ac:dyDescent="0.25"/>
    <row r="1734" ht="14.85" customHeight="1" x14ac:dyDescent="0.25"/>
    <row r="1735" ht="14.85" customHeight="1" x14ac:dyDescent="0.25"/>
    <row r="1736" ht="14.85" customHeight="1" x14ac:dyDescent="0.25"/>
    <row r="1737" ht="14.85" customHeight="1" x14ac:dyDescent="0.25"/>
    <row r="1738" ht="14.85" customHeight="1" x14ac:dyDescent="0.25"/>
    <row r="1739" ht="14.85" customHeight="1" x14ac:dyDescent="0.25"/>
    <row r="1740" ht="14.85" customHeight="1" x14ac:dyDescent="0.25"/>
    <row r="1741" ht="14.85" customHeight="1" x14ac:dyDescent="0.25"/>
    <row r="1742" ht="14.85" customHeight="1" x14ac:dyDescent="0.25"/>
    <row r="1743" ht="14.85" customHeight="1" x14ac:dyDescent="0.25"/>
    <row r="1744" ht="14.85" customHeight="1" x14ac:dyDescent="0.25"/>
    <row r="1745" ht="14.85" customHeight="1" x14ac:dyDescent="0.25"/>
    <row r="1746" ht="14.85" customHeight="1" x14ac:dyDescent="0.25"/>
    <row r="1747" ht="14.85" customHeight="1" x14ac:dyDescent="0.25"/>
    <row r="1748" ht="14.85" customHeight="1" x14ac:dyDescent="0.25"/>
    <row r="1749" ht="14.85" customHeight="1" x14ac:dyDescent="0.25"/>
    <row r="1750" ht="14.85" customHeight="1" x14ac:dyDescent="0.25"/>
    <row r="1751" ht="14.85" customHeight="1" x14ac:dyDescent="0.25"/>
    <row r="1752" ht="14.85" customHeight="1" x14ac:dyDescent="0.25"/>
    <row r="1753" ht="14.85" customHeight="1" x14ac:dyDescent="0.25"/>
    <row r="1754" ht="14.85" customHeight="1" x14ac:dyDescent="0.25"/>
    <row r="1755" ht="14.85" customHeight="1" x14ac:dyDescent="0.25"/>
    <row r="1756" ht="14.85" customHeight="1" x14ac:dyDescent="0.25"/>
    <row r="1757" ht="14.85" customHeight="1" x14ac:dyDescent="0.25"/>
    <row r="1758" ht="14.85" customHeight="1" x14ac:dyDescent="0.25"/>
    <row r="1759" ht="14.85" customHeight="1" x14ac:dyDescent="0.25"/>
    <row r="1760" ht="14.85" customHeight="1" x14ac:dyDescent="0.25"/>
    <row r="1761" ht="14.85" customHeight="1" x14ac:dyDescent="0.25"/>
    <row r="1762" ht="14.85" customHeight="1" x14ac:dyDescent="0.25"/>
    <row r="1763" ht="14.85" customHeight="1" x14ac:dyDescent="0.25"/>
    <row r="1764" ht="14.85" customHeight="1" x14ac:dyDescent="0.25"/>
    <row r="1765" ht="14.85" customHeight="1" x14ac:dyDescent="0.25"/>
    <row r="1766" ht="14.85" customHeight="1" x14ac:dyDescent="0.25"/>
    <row r="1767" ht="14.85" customHeight="1" x14ac:dyDescent="0.25"/>
    <row r="1768" ht="14.85" customHeight="1" x14ac:dyDescent="0.25"/>
    <row r="1769" ht="14.85" customHeight="1" x14ac:dyDescent="0.25"/>
    <row r="1770" ht="14.85" customHeight="1" x14ac:dyDescent="0.25"/>
    <row r="1771" ht="14.85" customHeight="1" x14ac:dyDescent="0.25"/>
    <row r="1772" ht="14.85" customHeight="1" x14ac:dyDescent="0.25"/>
    <row r="1773" ht="14.85" customHeight="1" x14ac:dyDescent="0.25"/>
    <row r="1774" ht="14.85" customHeight="1" x14ac:dyDescent="0.25"/>
    <row r="1775" ht="14.85" customHeight="1" x14ac:dyDescent="0.25"/>
    <row r="1776" ht="14.85" customHeight="1" x14ac:dyDescent="0.25"/>
    <row r="1777" ht="14.85" customHeight="1" x14ac:dyDescent="0.25"/>
    <row r="1778" ht="14.85" customHeight="1" x14ac:dyDescent="0.25"/>
    <row r="1779" ht="14.85" customHeight="1" x14ac:dyDescent="0.25"/>
    <row r="1780" ht="14.85" customHeight="1" x14ac:dyDescent="0.25"/>
    <row r="1781" ht="14.85" customHeight="1" x14ac:dyDescent="0.25"/>
    <row r="1782" ht="14.85" customHeight="1" x14ac:dyDescent="0.25"/>
    <row r="1783" ht="14.85" customHeight="1" x14ac:dyDescent="0.25"/>
    <row r="1784" ht="14.85" customHeight="1" x14ac:dyDescent="0.25"/>
    <row r="1785" ht="14.85" customHeight="1" x14ac:dyDescent="0.25"/>
    <row r="1786" ht="14.85" customHeight="1" x14ac:dyDescent="0.25"/>
    <row r="1787" ht="14.85" customHeight="1" x14ac:dyDescent="0.25"/>
    <row r="1788" ht="14.85" customHeight="1" x14ac:dyDescent="0.25"/>
    <row r="1789" ht="14.85" customHeight="1" x14ac:dyDescent="0.25"/>
    <row r="1790" ht="14.85" customHeight="1" x14ac:dyDescent="0.25"/>
    <row r="1791" ht="14.85" customHeight="1" x14ac:dyDescent="0.25"/>
    <row r="1792" ht="14.85" customHeight="1" x14ac:dyDescent="0.25"/>
    <row r="1793" ht="14.85" customHeight="1" x14ac:dyDescent="0.25"/>
    <row r="1794" ht="14.85" customHeight="1" x14ac:dyDescent="0.25"/>
    <row r="1795" ht="14.85" customHeight="1" x14ac:dyDescent="0.25"/>
    <row r="1796" ht="14.85" customHeight="1" x14ac:dyDescent="0.25"/>
    <row r="1797" ht="14.85" customHeight="1" x14ac:dyDescent="0.25"/>
    <row r="1798" ht="14.85" customHeight="1" x14ac:dyDescent="0.25"/>
    <row r="1799" ht="14.85" customHeight="1" x14ac:dyDescent="0.25"/>
    <row r="1800" ht="14.85" customHeight="1" x14ac:dyDescent="0.25"/>
    <row r="1801" ht="14.85" customHeight="1" x14ac:dyDescent="0.25"/>
    <row r="1802" ht="14.85" customHeight="1" x14ac:dyDescent="0.25"/>
    <row r="1803" ht="14.85" customHeight="1" x14ac:dyDescent="0.25"/>
    <row r="1804" ht="14.85" customHeight="1" x14ac:dyDescent="0.25"/>
    <row r="1805" ht="14.85" customHeight="1" x14ac:dyDescent="0.25"/>
    <row r="1806" ht="14.85" customHeight="1" x14ac:dyDescent="0.25"/>
    <row r="1807" ht="14.85" customHeight="1" x14ac:dyDescent="0.25"/>
    <row r="1808" ht="14.85" customHeight="1" x14ac:dyDescent="0.25"/>
    <row r="1809" ht="14.85" customHeight="1" x14ac:dyDescent="0.25"/>
    <row r="1810" ht="14.85" customHeight="1" x14ac:dyDescent="0.25"/>
    <row r="1811" ht="14.85" customHeight="1" x14ac:dyDescent="0.25"/>
    <row r="1812" ht="14.85" customHeight="1" x14ac:dyDescent="0.25"/>
    <row r="1813" ht="14.85" customHeight="1" x14ac:dyDescent="0.25"/>
    <row r="1814" ht="14.85" customHeight="1" x14ac:dyDescent="0.25"/>
    <row r="1815" ht="14.85" customHeight="1" x14ac:dyDescent="0.25"/>
    <row r="1816" ht="14.85" customHeight="1" x14ac:dyDescent="0.25"/>
    <row r="1817" ht="14.85" customHeight="1" x14ac:dyDescent="0.25"/>
    <row r="1818" ht="14.85" customHeight="1" x14ac:dyDescent="0.25"/>
    <row r="1819" ht="14.85" customHeight="1" x14ac:dyDescent="0.25"/>
    <row r="1820" ht="14.85" customHeight="1" x14ac:dyDescent="0.25"/>
    <row r="1821" ht="14.85" customHeight="1" x14ac:dyDescent="0.25"/>
    <row r="1822" ht="14.85" customHeight="1" x14ac:dyDescent="0.25"/>
    <row r="1823" ht="14.85" customHeight="1" x14ac:dyDescent="0.25"/>
    <row r="1824" ht="14.85" customHeight="1" x14ac:dyDescent="0.25"/>
    <row r="1825" ht="14.85" customHeight="1" x14ac:dyDescent="0.25"/>
    <row r="1826" ht="14.85" customHeight="1" x14ac:dyDescent="0.25"/>
    <row r="1827" ht="14.85" customHeight="1" x14ac:dyDescent="0.25"/>
    <row r="1828" ht="14.85" customHeight="1" x14ac:dyDescent="0.25"/>
    <row r="1829" ht="14.85" customHeight="1" x14ac:dyDescent="0.25"/>
    <row r="1830" ht="14.85" customHeight="1" x14ac:dyDescent="0.25"/>
    <row r="1831" ht="14.85" customHeight="1" x14ac:dyDescent="0.25"/>
    <row r="1832" ht="14.85" customHeight="1" x14ac:dyDescent="0.25"/>
    <row r="1833" ht="14.85" customHeight="1" x14ac:dyDescent="0.25"/>
    <row r="1834" ht="14.85" customHeight="1" x14ac:dyDescent="0.25"/>
    <row r="1835" ht="14.85" customHeight="1" x14ac:dyDescent="0.25"/>
    <row r="1836" ht="14.85" customHeight="1" x14ac:dyDescent="0.25"/>
    <row r="1837" ht="14.85" customHeight="1" x14ac:dyDescent="0.25"/>
    <row r="1838" ht="14.85" customHeight="1" x14ac:dyDescent="0.25"/>
    <row r="1839" ht="14.85" customHeight="1" x14ac:dyDescent="0.25"/>
    <row r="1840" ht="14.85" customHeight="1" x14ac:dyDescent="0.25"/>
    <row r="1841" ht="14.85" customHeight="1" x14ac:dyDescent="0.25"/>
    <row r="1842" ht="14.85" customHeight="1" x14ac:dyDescent="0.25"/>
    <row r="1843" ht="14.85" customHeight="1" x14ac:dyDescent="0.25"/>
    <row r="1844" ht="14.85" customHeight="1" x14ac:dyDescent="0.25"/>
    <row r="1845" ht="14.85" customHeight="1" x14ac:dyDescent="0.25"/>
    <row r="1846" ht="14.85" customHeight="1" x14ac:dyDescent="0.25"/>
    <row r="1847" ht="14.85" customHeight="1" x14ac:dyDescent="0.25"/>
    <row r="1848" ht="14.85" customHeight="1" x14ac:dyDescent="0.25"/>
    <row r="1849" ht="14.85" customHeight="1" x14ac:dyDescent="0.25"/>
    <row r="1850" ht="14.85" customHeight="1" x14ac:dyDescent="0.25"/>
    <row r="1851" ht="14.85" customHeight="1" x14ac:dyDescent="0.25"/>
    <row r="1852" ht="14.85" customHeight="1" x14ac:dyDescent="0.25"/>
    <row r="1853" ht="14.85" customHeight="1" x14ac:dyDescent="0.25"/>
    <row r="1854" ht="14.85" customHeight="1" x14ac:dyDescent="0.25"/>
    <row r="1855" ht="14.85" customHeight="1" x14ac:dyDescent="0.25"/>
    <row r="1856" ht="14.85" customHeight="1" x14ac:dyDescent="0.25"/>
    <row r="1857" ht="14.85" customHeight="1" x14ac:dyDescent="0.25"/>
    <row r="1858" ht="14.85" customHeight="1" x14ac:dyDescent="0.25"/>
    <row r="1859" ht="14.85" customHeight="1" x14ac:dyDescent="0.25"/>
    <row r="1860" ht="14.85" customHeight="1" x14ac:dyDescent="0.25"/>
    <row r="1861" ht="14.85" customHeight="1" x14ac:dyDescent="0.25"/>
    <row r="1862" ht="14.85" customHeight="1" x14ac:dyDescent="0.25"/>
    <row r="1863" ht="14.85" customHeight="1" x14ac:dyDescent="0.25"/>
    <row r="1864" ht="14.85" customHeight="1" x14ac:dyDescent="0.25"/>
    <row r="1865" ht="14.85" customHeight="1" x14ac:dyDescent="0.25"/>
    <row r="1866" ht="14.85" customHeight="1" x14ac:dyDescent="0.25"/>
    <row r="1867" ht="14.85" customHeight="1" x14ac:dyDescent="0.25"/>
    <row r="1868" ht="14.85" customHeight="1" x14ac:dyDescent="0.25"/>
    <row r="1869" ht="14.85" customHeight="1" x14ac:dyDescent="0.25"/>
    <row r="1870" ht="14.85" customHeight="1" x14ac:dyDescent="0.25"/>
    <row r="1871" ht="14.85" customHeight="1" x14ac:dyDescent="0.25"/>
    <row r="1872" ht="14.85" customHeight="1" x14ac:dyDescent="0.25"/>
    <row r="1873" ht="14.85" customHeight="1" x14ac:dyDescent="0.25"/>
    <row r="1874" ht="14.85" customHeight="1" x14ac:dyDescent="0.25"/>
    <row r="1875" ht="14.85" customHeight="1" x14ac:dyDescent="0.25"/>
    <row r="1876" ht="14.85" customHeight="1" x14ac:dyDescent="0.25"/>
    <row r="1877" ht="14.85" customHeight="1" x14ac:dyDescent="0.25"/>
    <row r="1878" ht="14.85" customHeight="1" x14ac:dyDescent="0.25"/>
    <row r="1879" ht="14.85" customHeight="1" x14ac:dyDescent="0.25"/>
    <row r="1880" ht="14.85" customHeight="1" x14ac:dyDescent="0.25"/>
    <row r="1881" ht="14.85" customHeight="1" x14ac:dyDescent="0.25"/>
    <row r="1882" ht="14.85" customHeight="1" x14ac:dyDescent="0.25"/>
    <row r="1883" ht="14.85" customHeight="1" x14ac:dyDescent="0.25"/>
    <row r="1884" ht="14.85" customHeight="1" x14ac:dyDescent="0.25"/>
    <row r="1885" ht="14.85" customHeight="1" x14ac:dyDescent="0.25"/>
    <row r="1886" ht="14.85" customHeight="1" x14ac:dyDescent="0.25"/>
    <row r="1887" ht="14.85" customHeight="1" x14ac:dyDescent="0.25"/>
    <row r="1888" ht="14.85" customHeight="1" x14ac:dyDescent="0.25"/>
    <row r="1889" ht="14.85" customHeight="1" x14ac:dyDescent="0.25"/>
    <row r="1890" ht="14.85" customHeight="1" x14ac:dyDescent="0.25"/>
    <row r="1891" ht="14.85" customHeight="1" x14ac:dyDescent="0.25"/>
    <row r="1892" ht="14.85" customHeight="1" x14ac:dyDescent="0.25"/>
    <row r="1893" ht="14.85" customHeight="1" x14ac:dyDescent="0.25"/>
    <row r="1894" ht="14.85" customHeight="1" x14ac:dyDescent="0.25"/>
    <row r="1895" ht="14.85" customHeight="1" x14ac:dyDescent="0.25"/>
    <row r="1896" ht="14.85" customHeight="1" x14ac:dyDescent="0.25"/>
    <row r="1897" ht="14.85" customHeight="1" x14ac:dyDescent="0.25"/>
    <row r="1898" ht="14.85" customHeight="1" x14ac:dyDescent="0.25"/>
    <row r="1899" ht="14.85" customHeight="1" x14ac:dyDescent="0.25"/>
    <row r="1900" ht="14.85" customHeight="1" x14ac:dyDescent="0.25"/>
    <row r="1901" ht="14.85" customHeight="1" x14ac:dyDescent="0.25"/>
    <row r="1902" ht="14.85" customHeight="1" x14ac:dyDescent="0.25"/>
    <row r="1903" ht="14.85" customHeight="1" x14ac:dyDescent="0.25"/>
    <row r="1904" ht="14.85" customHeight="1" x14ac:dyDescent="0.25"/>
    <row r="1905" ht="14.85" customHeight="1" x14ac:dyDescent="0.25"/>
    <row r="1906" ht="14.85" customHeight="1" x14ac:dyDescent="0.25"/>
    <row r="1907" ht="14.85" customHeight="1" x14ac:dyDescent="0.25"/>
    <row r="1908" ht="14.85" customHeight="1" x14ac:dyDescent="0.25"/>
    <row r="1909" ht="14.85" customHeight="1" x14ac:dyDescent="0.25"/>
    <row r="1910" ht="14.85" customHeight="1" x14ac:dyDescent="0.25"/>
    <row r="1911" ht="14.85" customHeight="1" x14ac:dyDescent="0.25"/>
    <row r="1912" ht="14.85" customHeight="1" x14ac:dyDescent="0.25"/>
    <row r="1913" ht="14.85" customHeight="1" x14ac:dyDescent="0.25"/>
    <row r="1914" ht="14.85" customHeight="1" x14ac:dyDescent="0.25"/>
    <row r="1915" ht="14.85" customHeight="1" x14ac:dyDescent="0.25"/>
    <row r="1916" ht="14.85" customHeight="1" x14ac:dyDescent="0.25"/>
    <row r="1917" ht="14.85" customHeight="1" x14ac:dyDescent="0.25"/>
    <row r="1918" ht="14.85" customHeight="1" x14ac:dyDescent="0.25"/>
    <row r="1919" ht="14.85" customHeight="1" x14ac:dyDescent="0.25"/>
    <row r="1920" ht="14.85" customHeight="1" x14ac:dyDescent="0.25"/>
    <row r="1921" ht="14.85" customHeight="1" x14ac:dyDescent="0.25"/>
    <row r="1922" ht="14.85" customHeight="1" x14ac:dyDescent="0.25"/>
    <row r="1923" ht="14.85" customHeight="1" x14ac:dyDescent="0.25"/>
    <row r="1924" ht="14.85" customHeight="1" x14ac:dyDescent="0.25"/>
    <row r="1925" ht="14.85" customHeight="1" x14ac:dyDescent="0.25"/>
    <row r="1926" ht="14.85" customHeight="1" x14ac:dyDescent="0.25"/>
    <row r="1927" ht="14.85" customHeight="1" x14ac:dyDescent="0.25"/>
    <row r="1928" ht="14.85" customHeight="1" x14ac:dyDescent="0.25"/>
    <row r="1929" ht="14.85" customHeight="1" x14ac:dyDescent="0.25"/>
    <row r="1930" ht="14.85" customHeight="1" x14ac:dyDescent="0.25"/>
    <row r="1931" ht="14.85" customHeight="1" x14ac:dyDescent="0.25"/>
    <row r="1932" ht="14.85" customHeight="1" x14ac:dyDescent="0.25"/>
    <row r="1933" ht="14.85" customHeight="1" x14ac:dyDescent="0.25"/>
    <row r="1934" ht="14.85" customHeight="1" x14ac:dyDescent="0.25"/>
    <row r="1935" ht="14.85" customHeight="1" x14ac:dyDescent="0.25"/>
    <row r="1936" ht="14.85" customHeight="1" x14ac:dyDescent="0.25"/>
    <row r="1937" ht="14.85" customHeight="1" x14ac:dyDescent="0.25"/>
    <row r="1938" ht="14.85" customHeight="1" x14ac:dyDescent="0.25"/>
    <row r="1939" ht="14.85" customHeight="1" x14ac:dyDescent="0.25"/>
    <row r="1940" ht="14.85" customHeight="1" x14ac:dyDescent="0.25"/>
    <row r="1941" ht="14.85" customHeight="1" x14ac:dyDescent="0.25"/>
    <row r="1942" ht="14.85" customHeight="1" x14ac:dyDescent="0.25"/>
    <row r="1943" ht="14.85" customHeight="1" x14ac:dyDescent="0.25"/>
    <row r="1944" ht="14.85" customHeight="1" x14ac:dyDescent="0.25"/>
    <row r="1945" ht="14.85" customHeight="1" x14ac:dyDescent="0.25"/>
    <row r="1946" ht="14.85" customHeight="1" x14ac:dyDescent="0.25"/>
    <row r="1947" ht="14.85" customHeight="1" x14ac:dyDescent="0.25"/>
    <row r="1948" ht="14.85" customHeight="1" x14ac:dyDescent="0.25"/>
    <row r="1949" ht="14.85" customHeight="1" x14ac:dyDescent="0.25"/>
    <row r="1950" ht="14.85" customHeight="1" x14ac:dyDescent="0.25"/>
    <row r="1951" ht="14.85" customHeight="1" x14ac:dyDescent="0.25"/>
    <row r="1952" ht="14.85" customHeight="1" x14ac:dyDescent="0.25"/>
    <row r="1953" ht="14.85" customHeight="1" x14ac:dyDescent="0.25"/>
    <row r="1954" ht="14.85" customHeight="1" x14ac:dyDescent="0.25"/>
    <row r="1955" ht="14.85" customHeight="1" x14ac:dyDescent="0.25"/>
    <row r="1956" ht="14.85" customHeight="1" x14ac:dyDescent="0.25"/>
    <row r="1957" ht="14.85" customHeight="1" x14ac:dyDescent="0.25"/>
    <row r="1958" ht="14.85" customHeight="1" x14ac:dyDescent="0.25"/>
    <row r="1959" ht="14.85" customHeight="1" x14ac:dyDescent="0.25"/>
    <row r="1960" ht="14.85" customHeight="1" x14ac:dyDescent="0.25"/>
    <row r="1961" ht="14.85" customHeight="1" x14ac:dyDescent="0.25"/>
    <row r="1962" ht="14.85" customHeight="1" x14ac:dyDescent="0.25"/>
    <row r="1963" ht="14.85" customHeight="1" x14ac:dyDescent="0.25"/>
    <row r="1964" ht="14.85" customHeight="1" x14ac:dyDescent="0.25"/>
    <row r="1965" ht="14.85" customHeight="1" x14ac:dyDescent="0.25"/>
    <row r="1966" ht="14.85" customHeight="1" x14ac:dyDescent="0.25"/>
    <row r="1967" ht="14.85" customHeight="1" x14ac:dyDescent="0.25"/>
    <row r="1968" ht="14.85" customHeight="1" x14ac:dyDescent="0.25"/>
    <row r="1969" ht="14.85" customHeight="1" x14ac:dyDescent="0.25"/>
    <row r="1970" ht="14.85" customHeight="1" x14ac:dyDescent="0.25"/>
    <row r="1971" ht="14.85" customHeight="1" x14ac:dyDescent="0.25"/>
    <row r="1972" ht="14.85" customHeight="1" x14ac:dyDescent="0.25"/>
    <row r="1973" ht="14.85" customHeight="1" x14ac:dyDescent="0.25"/>
    <row r="1974" ht="14.85" customHeight="1" x14ac:dyDescent="0.25"/>
    <row r="1975" ht="14.85" customHeight="1" x14ac:dyDescent="0.25"/>
    <row r="1976" ht="14.85" customHeight="1" x14ac:dyDescent="0.25"/>
    <row r="1977" ht="14.85" customHeight="1" x14ac:dyDescent="0.25"/>
    <row r="1978" ht="14.85" customHeight="1" x14ac:dyDescent="0.25"/>
    <row r="1979" ht="14.85" customHeight="1" x14ac:dyDescent="0.25"/>
    <row r="1980" ht="14.85" customHeight="1" x14ac:dyDescent="0.25"/>
    <row r="1981" ht="14.85" customHeight="1" x14ac:dyDescent="0.25"/>
    <row r="1982" ht="14.85" customHeight="1" x14ac:dyDescent="0.25"/>
    <row r="1983" ht="14.85" customHeight="1" x14ac:dyDescent="0.25"/>
    <row r="1984" ht="14.85" customHeight="1" x14ac:dyDescent="0.25"/>
    <row r="1985" ht="14.85" customHeight="1" x14ac:dyDescent="0.25"/>
    <row r="1986" ht="14.85" customHeight="1" x14ac:dyDescent="0.25"/>
    <row r="1987" ht="14.85" customHeight="1" x14ac:dyDescent="0.25"/>
    <row r="1988" ht="14.85" customHeight="1" x14ac:dyDescent="0.25"/>
    <row r="1989" ht="14.85" customHeight="1" x14ac:dyDescent="0.25"/>
    <row r="1990" ht="14.85" customHeight="1" x14ac:dyDescent="0.25"/>
    <row r="1991" ht="14.85" customHeight="1" x14ac:dyDescent="0.25"/>
    <row r="1992" ht="14.85" customHeight="1" x14ac:dyDescent="0.25"/>
    <row r="1993" ht="14.85" customHeight="1" x14ac:dyDescent="0.25"/>
    <row r="1994" ht="14.85" customHeight="1" x14ac:dyDescent="0.25"/>
    <row r="1995" ht="14.85" customHeight="1" x14ac:dyDescent="0.25"/>
    <row r="1996" ht="14.85" customHeight="1" x14ac:dyDescent="0.25"/>
    <row r="1997" ht="14.85" customHeight="1" x14ac:dyDescent="0.25"/>
    <row r="1998" ht="14.85" customHeight="1" x14ac:dyDescent="0.25"/>
    <row r="1999" ht="14.85" customHeight="1" x14ac:dyDescent="0.25"/>
    <row r="2000" ht="14.85" customHeight="1" x14ac:dyDescent="0.25"/>
    <row r="2001" ht="14.85" customHeight="1" x14ac:dyDescent="0.25"/>
    <row r="2002" ht="14.85" customHeight="1" x14ac:dyDescent="0.25"/>
    <row r="2003" ht="14.85" customHeight="1" x14ac:dyDescent="0.25"/>
    <row r="2004" ht="14.85" customHeight="1" x14ac:dyDescent="0.25"/>
    <row r="2005" ht="14.85" customHeight="1" x14ac:dyDescent="0.25"/>
    <row r="2006" ht="14.85" customHeight="1" x14ac:dyDescent="0.25"/>
    <row r="2007" ht="14.85" customHeight="1" x14ac:dyDescent="0.25"/>
    <row r="2008" ht="14.85" customHeight="1" x14ac:dyDescent="0.25"/>
    <row r="2009" ht="14.85" customHeight="1" x14ac:dyDescent="0.25"/>
    <row r="2010" ht="14.85" customHeight="1" x14ac:dyDescent="0.25"/>
    <row r="2011" ht="14.85" customHeight="1" x14ac:dyDescent="0.25"/>
    <row r="2012" ht="14.85" customHeight="1" x14ac:dyDescent="0.25"/>
    <row r="2013" ht="14.85" customHeight="1" x14ac:dyDescent="0.25"/>
    <row r="2014" ht="14.85" customHeight="1" x14ac:dyDescent="0.25"/>
    <row r="2015" ht="14.85" customHeight="1" x14ac:dyDescent="0.25"/>
    <row r="2016" ht="14.85" customHeight="1" x14ac:dyDescent="0.25"/>
    <row r="2017" ht="14.85" customHeight="1" x14ac:dyDescent="0.25"/>
    <row r="2018" ht="14.85" customHeight="1" x14ac:dyDescent="0.25"/>
    <row r="2019" ht="14.85" customHeight="1" x14ac:dyDescent="0.25"/>
    <row r="2020" ht="14.85" customHeight="1" x14ac:dyDescent="0.25"/>
    <row r="2021" ht="14.85" customHeight="1" x14ac:dyDescent="0.25"/>
    <row r="2022" ht="14.85" customHeight="1" x14ac:dyDescent="0.25"/>
    <row r="2023" ht="14.85" customHeight="1" x14ac:dyDescent="0.25"/>
    <row r="2024" ht="14.85" customHeight="1" x14ac:dyDescent="0.25"/>
    <row r="2025" ht="14.85" customHeight="1" x14ac:dyDescent="0.25"/>
    <row r="2026" ht="14.85" customHeight="1" x14ac:dyDescent="0.25"/>
    <row r="2027" ht="14.85" customHeight="1" x14ac:dyDescent="0.25"/>
    <row r="2028" ht="14.85" customHeight="1" x14ac:dyDescent="0.25"/>
    <row r="2029" ht="14.85" customHeight="1" x14ac:dyDescent="0.25"/>
    <row r="2030" ht="14.85" customHeight="1" x14ac:dyDescent="0.25"/>
    <row r="2031" ht="14.85" customHeight="1" x14ac:dyDescent="0.25"/>
    <row r="2032" ht="14.85" customHeight="1" x14ac:dyDescent="0.25"/>
    <row r="2033" ht="14.85" customHeight="1" x14ac:dyDescent="0.25"/>
    <row r="2034" ht="14.85" customHeight="1" x14ac:dyDescent="0.25"/>
    <row r="2035" ht="14.85" customHeight="1" x14ac:dyDescent="0.25"/>
    <row r="2036" ht="14.85" customHeight="1" x14ac:dyDescent="0.25"/>
    <row r="2037" ht="14.85" customHeight="1" x14ac:dyDescent="0.25"/>
    <row r="2038" ht="14.85" customHeight="1" x14ac:dyDescent="0.25"/>
    <row r="2039" ht="14.85" customHeight="1" x14ac:dyDescent="0.25"/>
    <row r="2040" ht="14.85" customHeight="1" x14ac:dyDescent="0.25"/>
    <row r="2041" ht="14.85" customHeight="1" x14ac:dyDescent="0.25"/>
    <row r="2042" ht="14.85" customHeight="1" x14ac:dyDescent="0.25"/>
    <row r="2043" ht="14.85" customHeight="1" x14ac:dyDescent="0.25"/>
    <row r="2044" ht="14.85" customHeight="1" x14ac:dyDescent="0.25"/>
    <row r="2045" ht="14.85" customHeight="1" x14ac:dyDescent="0.25"/>
    <row r="2046" ht="14.85" customHeight="1" x14ac:dyDescent="0.25"/>
    <row r="2047" ht="14.85" customHeight="1" x14ac:dyDescent="0.25"/>
    <row r="2048" ht="14.85" customHeight="1" x14ac:dyDescent="0.25"/>
    <row r="2049" ht="14.85" customHeight="1" x14ac:dyDescent="0.25"/>
    <row r="2050" ht="14.85" customHeight="1" x14ac:dyDescent="0.25"/>
    <row r="2051" ht="14.85" customHeight="1" x14ac:dyDescent="0.25"/>
    <row r="2052" ht="14.85" customHeight="1" x14ac:dyDescent="0.25"/>
    <row r="2053" ht="14.85" customHeight="1" x14ac:dyDescent="0.25"/>
    <row r="2054" ht="14.85" customHeight="1" x14ac:dyDescent="0.25"/>
    <row r="2055" ht="14.85" customHeight="1" x14ac:dyDescent="0.25"/>
    <row r="2056" ht="14.85" customHeight="1" x14ac:dyDescent="0.25"/>
    <row r="2057" ht="14.85" customHeight="1" x14ac:dyDescent="0.25"/>
    <row r="2058" ht="14.85" customHeight="1" x14ac:dyDescent="0.25"/>
    <row r="2059" ht="14.85" customHeight="1" x14ac:dyDescent="0.25"/>
    <row r="2060" ht="14.85" customHeight="1" x14ac:dyDescent="0.25"/>
    <row r="2061" ht="14.85" customHeight="1" x14ac:dyDescent="0.25"/>
    <row r="2062" ht="14.85" customHeight="1" x14ac:dyDescent="0.25"/>
    <row r="2063" ht="14.85" customHeight="1" x14ac:dyDescent="0.25"/>
    <row r="2064" ht="14.85" customHeight="1" x14ac:dyDescent="0.25"/>
    <row r="2065" ht="14.85" customHeight="1" x14ac:dyDescent="0.25"/>
    <row r="2066" ht="14.85" customHeight="1" x14ac:dyDescent="0.25"/>
    <row r="2067" ht="14.85" customHeight="1" x14ac:dyDescent="0.25"/>
    <row r="2068" ht="14.85" customHeight="1" x14ac:dyDescent="0.25"/>
    <row r="2069" ht="14.85" customHeight="1" x14ac:dyDescent="0.25"/>
    <row r="2070" ht="14.85" customHeight="1" x14ac:dyDescent="0.25"/>
    <row r="2071" ht="14.85" customHeight="1" x14ac:dyDescent="0.25"/>
    <row r="2072" ht="14.85" customHeight="1" x14ac:dyDescent="0.25"/>
    <row r="2073" ht="14.85" customHeight="1" x14ac:dyDescent="0.25"/>
    <row r="2074" ht="14.85" customHeight="1" x14ac:dyDescent="0.25"/>
    <row r="2075" ht="14.85" customHeight="1" x14ac:dyDescent="0.25"/>
    <row r="2076" ht="14.85" customHeight="1" x14ac:dyDescent="0.25"/>
    <row r="2077" ht="14.85" customHeight="1" x14ac:dyDescent="0.25"/>
    <row r="2078" ht="14.85" customHeight="1" x14ac:dyDescent="0.25"/>
    <row r="2079" ht="14.85" customHeight="1" x14ac:dyDescent="0.25"/>
    <row r="2080" ht="14.85" customHeight="1" x14ac:dyDescent="0.25"/>
    <row r="2081" ht="14.85" customHeight="1" x14ac:dyDescent="0.25"/>
    <row r="2082" ht="14.85" customHeight="1" x14ac:dyDescent="0.25"/>
    <row r="2083" ht="14.85" customHeight="1" x14ac:dyDescent="0.25"/>
    <row r="2084" ht="14.85" customHeight="1" x14ac:dyDescent="0.25"/>
    <row r="2085" ht="14.85" customHeight="1" x14ac:dyDescent="0.25"/>
    <row r="2086" ht="14.85" customHeight="1" x14ac:dyDescent="0.25"/>
    <row r="2087" ht="14.85" customHeight="1" x14ac:dyDescent="0.25"/>
    <row r="2088" ht="14.85" customHeight="1" x14ac:dyDescent="0.25"/>
    <row r="2089" ht="14.85" customHeight="1" x14ac:dyDescent="0.25"/>
    <row r="2090" ht="14.85" customHeight="1" x14ac:dyDescent="0.25"/>
    <row r="2091" ht="14.85" customHeight="1" x14ac:dyDescent="0.25"/>
    <row r="2092" ht="14.85" customHeight="1" x14ac:dyDescent="0.25"/>
    <row r="2093" ht="14.85" customHeight="1" x14ac:dyDescent="0.25"/>
    <row r="2094" ht="14.85" customHeight="1" x14ac:dyDescent="0.25"/>
    <row r="2095" ht="14.85" customHeight="1" x14ac:dyDescent="0.25"/>
    <row r="2096" ht="14.85" customHeight="1" x14ac:dyDescent="0.25"/>
    <row r="2097" ht="14.85" customHeight="1" x14ac:dyDescent="0.25"/>
    <row r="2098" ht="14.85" customHeight="1" x14ac:dyDescent="0.25"/>
    <row r="2099" ht="14.85" customHeight="1" x14ac:dyDescent="0.25"/>
    <row r="2100" ht="14.85" customHeight="1" x14ac:dyDescent="0.25"/>
    <row r="2101" ht="14.85" customHeight="1" x14ac:dyDescent="0.25"/>
    <row r="2102" ht="14.85" customHeight="1" x14ac:dyDescent="0.25"/>
    <row r="2103" ht="14.85" customHeight="1" x14ac:dyDescent="0.25"/>
    <row r="2104" ht="14.85" customHeight="1" x14ac:dyDescent="0.25"/>
    <row r="2105" ht="14.85" customHeight="1" x14ac:dyDescent="0.25"/>
    <row r="2106" ht="14.85" customHeight="1" x14ac:dyDescent="0.25"/>
    <row r="2107" ht="14.85" customHeight="1" x14ac:dyDescent="0.25"/>
    <row r="2108" ht="14.85" customHeight="1" x14ac:dyDescent="0.25"/>
    <row r="2109" ht="14.85" customHeight="1" x14ac:dyDescent="0.25"/>
    <row r="2110" ht="14.85" customHeight="1" x14ac:dyDescent="0.25"/>
    <row r="2111" ht="14.85" customHeight="1" x14ac:dyDescent="0.25"/>
    <row r="2112" ht="14.85" customHeight="1" x14ac:dyDescent="0.25"/>
    <row r="2113" ht="14.85" customHeight="1" x14ac:dyDescent="0.25"/>
    <row r="2114" ht="14.85" customHeight="1" x14ac:dyDescent="0.25"/>
    <row r="2115" ht="14.85" customHeight="1" x14ac:dyDescent="0.25"/>
    <row r="2116" ht="14.85" customHeight="1" x14ac:dyDescent="0.25"/>
    <row r="2117" ht="14.85" customHeight="1" x14ac:dyDescent="0.25"/>
    <row r="2118" ht="14.85" customHeight="1" x14ac:dyDescent="0.25"/>
    <row r="2119" ht="14.85" customHeight="1" x14ac:dyDescent="0.25"/>
    <row r="2120" ht="14.85" customHeight="1" x14ac:dyDescent="0.25"/>
    <row r="2121" ht="14.85" customHeight="1" x14ac:dyDescent="0.25"/>
    <row r="2122" ht="14.85" customHeight="1" x14ac:dyDescent="0.25"/>
    <row r="2123" ht="14.85" customHeight="1" x14ac:dyDescent="0.25"/>
    <row r="2124" ht="14.85" customHeight="1" x14ac:dyDescent="0.25"/>
    <row r="2125" ht="14.85" customHeight="1" x14ac:dyDescent="0.25"/>
    <row r="2126" ht="14.85" customHeight="1" x14ac:dyDescent="0.25"/>
    <row r="2127" ht="14.85" customHeight="1" x14ac:dyDescent="0.25"/>
    <row r="2128" ht="14.85" customHeight="1" x14ac:dyDescent="0.25"/>
    <row r="2129" ht="14.85" customHeight="1" x14ac:dyDescent="0.25"/>
    <row r="2130" ht="14.85" customHeight="1" x14ac:dyDescent="0.25"/>
    <row r="2131" ht="14.85" customHeight="1" x14ac:dyDescent="0.25"/>
    <row r="2132" ht="14.85" customHeight="1" x14ac:dyDescent="0.25"/>
    <row r="2133" ht="14.85" customHeight="1" x14ac:dyDescent="0.25"/>
    <row r="2134" ht="14.85" customHeight="1" x14ac:dyDescent="0.25"/>
    <row r="2135" ht="14.85" customHeight="1" x14ac:dyDescent="0.25"/>
    <row r="2136" ht="14.85" customHeight="1" x14ac:dyDescent="0.25"/>
    <row r="2137" ht="14.85" customHeight="1" x14ac:dyDescent="0.25"/>
    <row r="2138" ht="14.85" customHeight="1" x14ac:dyDescent="0.25"/>
    <row r="2139" ht="14.85" customHeight="1" x14ac:dyDescent="0.25"/>
    <row r="2140" ht="14.85" customHeight="1" x14ac:dyDescent="0.25"/>
    <row r="2141" ht="14.85" customHeight="1" x14ac:dyDescent="0.25"/>
    <row r="2142" ht="14.85" customHeight="1" x14ac:dyDescent="0.25"/>
    <row r="2143" ht="14.85" customHeight="1" x14ac:dyDescent="0.25"/>
    <row r="2144" ht="14.85" customHeight="1" x14ac:dyDescent="0.25"/>
    <row r="2145" ht="14.85" customHeight="1" x14ac:dyDescent="0.25"/>
    <row r="2146" ht="14.85" customHeight="1" x14ac:dyDescent="0.25"/>
    <row r="2147" ht="14.85" customHeight="1" x14ac:dyDescent="0.25"/>
    <row r="2148" ht="14.85" customHeight="1" x14ac:dyDescent="0.25"/>
    <row r="2149" ht="14.85" customHeight="1" x14ac:dyDescent="0.25"/>
    <row r="2150" ht="14.85" customHeight="1" x14ac:dyDescent="0.25"/>
    <row r="2151" ht="14.85" customHeight="1" x14ac:dyDescent="0.25"/>
    <row r="2152" ht="14.85" customHeight="1" x14ac:dyDescent="0.25"/>
    <row r="2153" ht="14.85" customHeight="1" x14ac:dyDescent="0.25"/>
    <row r="2154" ht="14.85" customHeight="1" x14ac:dyDescent="0.25"/>
    <row r="2155" ht="14.85" customHeight="1" x14ac:dyDescent="0.25"/>
    <row r="2156" ht="14.85" customHeight="1" x14ac:dyDescent="0.25"/>
    <row r="2157" ht="14.85" customHeight="1" x14ac:dyDescent="0.25"/>
    <row r="2158" ht="14.85" customHeight="1" x14ac:dyDescent="0.25"/>
    <row r="2159" ht="14.85" customHeight="1" x14ac:dyDescent="0.25"/>
    <row r="2160" ht="14.85" customHeight="1" x14ac:dyDescent="0.25"/>
    <row r="2161" ht="14.85" customHeight="1" x14ac:dyDescent="0.25"/>
    <row r="2162" ht="14.85" customHeight="1" x14ac:dyDescent="0.25"/>
    <row r="2163" ht="14.85" customHeight="1" x14ac:dyDescent="0.25"/>
    <row r="2164" ht="14.85" customHeight="1" x14ac:dyDescent="0.25"/>
    <row r="2165" ht="14.85" customHeight="1" x14ac:dyDescent="0.25"/>
    <row r="2166" ht="14.85" customHeight="1" x14ac:dyDescent="0.25"/>
    <row r="2167" ht="14.85" customHeight="1" x14ac:dyDescent="0.25"/>
    <row r="2168" ht="14.85" customHeight="1" x14ac:dyDescent="0.25"/>
    <row r="2169" ht="14.85" customHeight="1" x14ac:dyDescent="0.25"/>
    <row r="2170" ht="14.85" customHeight="1" x14ac:dyDescent="0.25"/>
    <row r="2171" ht="14.85" customHeight="1" x14ac:dyDescent="0.25"/>
    <row r="2172" ht="14.85" customHeight="1" x14ac:dyDescent="0.25"/>
    <row r="2173" ht="14.85" customHeight="1" x14ac:dyDescent="0.25"/>
    <row r="2174" ht="14.85" customHeight="1" x14ac:dyDescent="0.25"/>
    <row r="2175" ht="14.85" customHeight="1" x14ac:dyDescent="0.25"/>
    <row r="2176" ht="14.85" customHeight="1" x14ac:dyDescent="0.25"/>
    <row r="2177" ht="14.85" customHeight="1" x14ac:dyDescent="0.25"/>
    <row r="2178" ht="14.85" customHeight="1" x14ac:dyDescent="0.25"/>
    <row r="2179" ht="14.85" customHeight="1" x14ac:dyDescent="0.25"/>
    <row r="2180" ht="14.85" customHeight="1" x14ac:dyDescent="0.25"/>
    <row r="2181" ht="14.85" customHeight="1" x14ac:dyDescent="0.25"/>
    <row r="2182" ht="14.85" customHeight="1" x14ac:dyDescent="0.25"/>
    <row r="2183" ht="14.85" customHeight="1" x14ac:dyDescent="0.25"/>
    <row r="2184" ht="14.85" customHeight="1" x14ac:dyDescent="0.25"/>
    <row r="2185" ht="14.85" customHeight="1" x14ac:dyDescent="0.25"/>
    <row r="2186" ht="14.85" customHeight="1" x14ac:dyDescent="0.25"/>
    <row r="2187" ht="14.85" customHeight="1" x14ac:dyDescent="0.25"/>
    <row r="2188" ht="14.85" customHeight="1" x14ac:dyDescent="0.25"/>
    <row r="2189" ht="14.85" customHeight="1" x14ac:dyDescent="0.25"/>
    <row r="2190" ht="14.85" customHeight="1" x14ac:dyDescent="0.25"/>
    <row r="2191" ht="14.85" customHeight="1" x14ac:dyDescent="0.25"/>
    <row r="2192" ht="14.85" customHeight="1" x14ac:dyDescent="0.25"/>
    <row r="2193" ht="14.85" customHeight="1" x14ac:dyDescent="0.25"/>
    <row r="2194" ht="14.85" customHeight="1" x14ac:dyDescent="0.25"/>
    <row r="2195" ht="14.85" customHeight="1" x14ac:dyDescent="0.25"/>
    <row r="2196" ht="14.85" customHeight="1" x14ac:dyDescent="0.25"/>
    <row r="2197" ht="14.85" customHeight="1" x14ac:dyDescent="0.25"/>
    <row r="2198" ht="14.85" customHeight="1" x14ac:dyDescent="0.25"/>
    <row r="2199" ht="14.85" customHeight="1" x14ac:dyDescent="0.25"/>
    <row r="2200" ht="14.85" customHeight="1" x14ac:dyDescent="0.25"/>
    <row r="2201" ht="14.85" customHeight="1" x14ac:dyDescent="0.25"/>
    <row r="2202" ht="14.85" customHeight="1" x14ac:dyDescent="0.25"/>
    <row r="2203" ht="14.85" customHeight="1" x14ac:dyDescent="0.25"/>
    <row r="2204" ht="14.85" customHeight="1" x14ac:dyDescent="0.25"/>
    <row r="2205" ht="14.85" customHeight="1" x14ac:dyDescent="0.25"/>
    <row r="2206" ht="14.85" customHeight="1" x14ac:dyDescent="0.25"/>
    <row r="2207" ht="14.85" customHeight="1" x14ac:dyDescent="0.25"/>
    <row r="2208" ht="14.85" customHeight="1" x14ac:dyDescent="0.25"/>
    <row r="2209" ht="14.85" customHeight="1" x14ac:dyDescent="0.25"/>
    <row r="2210" ht="14.85" customHeight="1" x14ac:dyDescent="0.25"/>
    <row r="2211" ht="14.85" customHeight="1" x14ac:dyDescent="0.25"/>
    <row r="2212" ht="14.85" customHeight="1" x14ac:dyDescent="0.25"/>
    <row r="2213" ht="14.85" customHeight="1" x14ac:dyDescent="0.25"/>
    <row r="2214" ht="14.85" customHeight="1" x14ac:dyDescent="0.25"/>
    <row r="2215" ht="14.85" customHeight="1" x14ac:dyDescent="0.25"/>
    <row r="2216" ht="14.85" customHeight="1" x14ac:dyDescent="0.25"/>
    <row r="2217" ht="14.85" customHeight="1" x14ac:dyDescent="0.25"/>
    <row r="2218" ht="14.85" customHeight="1" x14ac:dyDescent="0.25"/>
    <row r="2219" ht="14.85" customHeight="1" x14ac:dyDescent="0.25"/>
    <row r="2220" ht="14.85" customHeight="1" x14ac:dyDescent="0.25"/>
    <row r="2221" ht="14.85" customHeight="1" x14ac:dyDescent="0.25"/>
    <row r="2222" ht="14.85" customHeight="1" x14ac:dyDescent="0.25"/>
    <row r="2223" ht="14.85" customHeight="1" x14ac:dyDescent="0.25"/>
    <row r="2224" ht="14.85" customHeight="1" x14ac:dyDescent="0.25"/>
    <row r="2225" ht="14.85" customHeight="1" x14ac:dyDescent="0.25"/>
    <row r="2226" ht="14.85" customHeight="1" x14ac:dyDescent="0.25"/>
    <row r="2227" ht="14.85" customHeight="1" x14ac:dyDescent="0.25"/>
    <row r="2228" ht="14.85" customHeight="1" x14ac:dyDescent="0.25"/>
    <row r="2229" ht="14.85" customHeight="1" x14ac:dyDescent="0.25"/>
    <row r="2230" ht="14.85" customHeight="1" x14ac:dyDescent="0.25"/>
    <row r="2231" ht="14.85" customHeight="1" x14ac:dyDescent="0.25"/>
    <row r="2232" ht="14.85" customHeight="1" x14ac:dyDescent="0.25"/>
    <row r="2233" ht="14.85" customHeight="1" x14ac:dyDescent="0.25"/>
    <row r="2234" ht="14.85" customHeight="1" x14ac:dyDescent="0.25"/>
    <row r="2235" ht="14.85" customHeight="1" x14ac:dyDescent="0.25"/>
    <row r="2236" ht="14.85" customHeight="1" x14ac:dyDescent="0.25"/>
    <row r="2237" ht="14.85" customHeight="1" x14ac:dyDescent="0.25"/>
    <row r="2238" ht="14.85" customHeight="1" x14ac:dyDescent="0.25"/>
    <row r="2239" ht="14.85" customHeight="1" x14ac:dyDescent="0.25"/>
    <row r="2240" ht="14.85" customHeight="1" x14ac:dyDescent="0.25"/>
    <row r="2241" ht="14.85" customHeight="1" x14ac:dyDescent="0.25"/>
    <row r="2242" ht="14.85" customHeight="1" x14ac:dyDescent="0.25"/>
    <row r="2243" ht="14.85" customHeight="1" x14ac:dyDescent="0.25"/>
    <row r="2244" ht="14.85" customHeight="1" x14ac:dyDescent="0.25"/>
    <row r="2245" ht="14.85" customHeight="1" x14ac:dyDescent="0.25"/>
    <row r="2246" ht="14.85" customHeight="1" x14ac:dyDescent="0.25"/>
    <row r="2247" ht="14.85" customHeight="1" x14ac:dyDescent="0.25"/>
    <row r="2248" ht="14.85" customHeight="1" x14ac:dyDescent="0.25"/>
    <row r="2249" ht="14.85" customHeight="1" x14ac:dyDescent="0.25"/>
    <row r="2250" ht="14.85" customHeight="1" x14ac:dyDescent="0.25"/>
    <row r="2251" ht="14.85" customHeight="1" x14ac:dyDescent="0.25"/>
    <row r="2252" ht="14.85" customHeight="1" x14ac:dyDescent="0.25"/>
    <row r="2253" ht="14.85" customHeight="1" x14ac:dyDescent="0.25"/>
    <row r="2254" ht="14.85" customHeight="1" x14ac:dyDescent="0.25"/>
    <row r="2255" ht="14.85" customHeight="1" x14ac:dyDescent="0.25"/>
    <row r="2256" ht="14.85" customHeight="1" x14ac:dyDescent="0.25"/>
    <row r="2257" ht="14.85" customHeight="1" x14ac:dyDescent="0.25"/>
    <row r="2258" ht="14.85" customHeight="1" x14ac:dyDescent="0.25"/>
    <row r="2259" ht="14.85" customHeight="1" x14ac:dyDescent="0.25"/>
    <row r="2260" ht="14.85" customHeight="1" x14ac:dyDescent="0.25"/>
    <row r="2261" ht="14.85" customHeight="1" x14ac:dyDescent="0.25"/>
    <row r="2262" ht="14.85" customHeight="1" x14ac:dyDescent="0.25"/>
    <row r="2263" ht="14.85" customHeight="1" x14ac:dyDescent="0.25"/>
    <row r="2264" ht="14.85" customHeight="1" x14ac:dyDescent="0.25"/>
    <row r="2265" ht="14.85" customHeight="1" x14ac:dyDescent="0.25"/>
    <row r="2266" ht="14.85" customHeight="1" x14ac:dyDescent="0.25"/>
    <row r="2267" ht="14.85" customHeight="1" x14ac:dyDescent="0.25"/>
    <row r="2268" ht="14.85" customHeight="1" x14ac:dyDescent="0.25"/>
    <row r="2269" ht="14.85" customHeight="1" x14ac:dyDescent="0.25"/>
    <row r="2270" ht="14.85" customHeight="1" x14ac:dyDescent="0.25"/>
    <row r="2271" ht="14.85" customHeight="1" x14ac:dyDescent="0.25"/>
    <row r="2272" ht="14.85" customHeight="1" x14ac:dyDescent="0.25"/>
    <row r="2273" ht="14.85" customHeight="1" x14ac:dyDescent="0.25"/>
    <row r="2274" ht="14.85" customHeight="1" x14ac:dyDescent="0.25"/>
    <row r="2275" ht="14.85" customHeight="1" x14ac:dyDescent="0.25"/>
    <row r="2276" ht="14.85" customHeight="1" x14ac:dyDescent="0.25"/>
    <row r="2277" ht="14.85" customHeight="1" x14ac:dyDescent="0.25"/>
    <row r="2278" ht="14.85" customHeight="1" x14ac:dyDescent="0.25"/>
    <row r="2279" ht="14.85" customHeight="1" x14ac:dyDescent="0.25"/>
    <row r="2280" ht="14.85" customHeight="1" x14ac:dyDescent="0.25"/>
    <row r="2281" ht="14.85" customHeight="1" x14ac:dyDescent="0.25"/>
    <row r="2282" ht="14.85" customHeight="1" x14ac:dyDescent="0.25"/>
    <row r="2283" ht="14.85" customHeight="1" x14ac:dyDescent="0.25"/>
    <row r="2284" ht="14.85" customHeight="1" x14ac:dyDescent="0.25"/>
    <row r="2285" ht="14.85" customHeight="1" x14ac:dyDescent="0.25"/>
    <row r="2286" ht="14.85" customHeight="1" x14ac:dyDescent="0.25"/>
    <row r="2287" ht="14.85" customHeight="1" x14ac:dyDescent="0.25"/>
    <row r="2288" ht="14.85" customHeight="1" x14ac:dyDescent="0.25"/>
    <row r="2289" ht="14.85" customHeight="1" x14ac:dyDescent="0.25"/>
    <row r="2290" ht="14.85" customHeight="1" x14ac:dyDescent="0.25"/>
    <row r="2291" ht="14.85" customHeight="1" x14ac:dyDescent="0.25"/>
    <row r="2292" ht="14.85" customHeight="1" x14ac:dyDescent="0.25"/>
    <row r="2293" ht="14.85" customHeight="1" x14ac:dyDescent="0.25"/>
    <row r="2294" ht="14.85" customHeight="1" x14ac:dyDescent="0.25"/>
    <row r="2295" ht="14.85" customHeight="1" x14ac:dyDescent="0.25"/>
    <row r="2296" ht="14.85" customHeight="1" x14ac:dyDescent="0.25"/>
    <row r="2297" ht="14.85" customHeight="1" x14ac:dyDescent="0.25"/>
    <row r="2298" ht="14.85" customHeight="1" x14ac:dyDescent="0.25"/>
    <row r="2299" ht="14.85" customHeight="1" x14ac:dyDescent="0.25"/>
    <row r="2300" ht="14.85" customHeight="1" x14ac:dyDescent="0.25"/>
    <row r="2301" ht="14.85" customHeight="1" x14ac:dyDescent="0.25"/>
    <row r="2302" ht="14.85" customHeight="1" x14ac:dyDescent="0.25"/>
    <row r="2303" ht="14.85" customHeight="1" x14ac:dyDescent="0.25"/>
    <row r="2304" ht="14.85" customHeight="1" x14ac:dyDescent="0.25"/>
    <row r="2305" ht="14.85" customHeight="1" x14ac:dyDescent="0.25"/>
    <row r="2306" ht="14.85" customHeight="1" x14ac:dyDescent="0.25"/>
    <row r="2307" ht="14.85" customHeight="1" x14ac:dyDescent="0.25"/>
    <row r="2308" ht="14.85" customHeight="1" x14ac:dyDescent="0.25"/>
    <row r="2309" ht="14.85" customHeight="1" x14ac:dyDescent="0.25"/>
    <row r="2310" ht="14.85" customHeight="1" x14ac:dyDescent="0.25"/>
    <row r="2311" ht="14.85" customHeight="1" x14ac:dyDescent="0.25"/>
    <row r="2312" ht="14.85" customHeight="1" x14ac:dyDescent="0.25"/>
    <row r="2313" ht="14.85" customHeight="1" x14ac:dyDescent="0.25"/>
    <row r="2314" ht="14.85" customHeight="1" x14ac:dyDescent="0.25"/>
    <row r="2315" ht="14.85" customHeight="1" x14ac:dyDescent="0.25"/>
    <row r="2316" ht="14.85" customHeight="1" x14ac:dyDescent="0.25"/>
    <row r="2317" ht="14.85" customHeight="1" x14ac:dyDescent="0.25"/>
    <row r="2318" ht="14.85" customHeight="1" x14ac:dyDescent="0.25"/>
    <row r="2319" ht="14.85" customHeight="1" x14ac:dyDescent="0.25"/>
    <row r="2320" ht="14.85" customHeight="1" x14ac:dyDescent="0.25"/>
    <row r="2321" ht="14.85" customHeight="1" x14ac:dyDescent="0.25"/>
    <row r="2322" ht="14.85" customHeight="1" x14ac:dyDescent="0.25"/>
    <row r="2323" ht="14.85" customHeight="1" x14ac:dyDescent="0.25"/>
    <row r="2324" ht="14.85" customHeight="1" x14ac:dyDescent="0.25"/>
    <row r="2325" ht="14.85" customHeight="1" x14ac:dyDescent="0.25"/>
    <row r="2326" ht="14.85" customHeight="1" x14ac:dyDescent="0.25"/>
    <row r="2327" ht="14.85" customHeight="1" x14ac:dyDescent="0.25"/>
    <row r="2328" ht="14.85" customHeight="1" x14ac:dyDescent="0.25"/>
    <row r="2329" ht="14.85" customHeight="1" x14ac:dyDescent="0.25"/>
    <row r="2330" ht="14.85" customHeight="1" x14ac:dyDescent="0.25"/>
    <row r="2331" ht="14.85" customHeight="1" x14ac:dyDescent="0.25"/>
    <row r="2332" ht="14.85" customHeight="1" x14ac:dyDescent="0.25"/>
    <row r="2333" ht="14.85" customHeight="1" x14ac:dyDescent="0.25"/>
    <row r="2334" ht="14.85" customHeight="1" x14ac:dyDescent="0.25"/>
    <row r="2335" ht="14.85" customHeight="1" x14ac:dyDescent="0.25"/>
    <row r="2336" ht="14.85" customHeight="1" x14ac:dyDescent="0.25"/>
    <row r="2337" ht="14.85" customHeight="1" x14ac:dyDescent="0.25"/>
    <row r="2338" ht="14.85" customHeight="1" x14ac:dyDescent="0.25"/>
    <row r="2339" ht="14.85" customHeight="1" x14ac:dyDescent="0.25"/>
    <row r="2340" ht="14.85" customHeight="1" x14ac:dyDescent="0.25"/>
    <row r="2341" ht="14.85" customHeight="1" x14ac:dyDescent="0.25"/>
    <row r="2342" ht="14.85" customHeight="1" x14ac:dyDescent="0.25"/>
    <row r="2343" ht="14.85" customHeight="1" x14ac:dyDescent="0.25"/>
    <row r="2344" ht="14.85" customHeight="1" x14ac:dyDescent="0.25"/>
    <row r="2345" ht="14.85" customHeight="1" x14ac:dyDescent="0.25"/>
    <row r="2346" ht="14.85" customHeight="1" x14ac:dyDescent="0.25"/>
    <row r="2347" ht="14.85" customHeight="1" x14ac:dyDescent="0.25"/>
    <row r="2348" ht="14.85" customHeight="1" x14ac:dyDescent="0.25"/>
    <row r="2349" ht="14.85" customHeight="1" x14ac:dyDescent="0.25"/>
    <row r="2350" ht="14.85" customHeight="1" x14ac:dyDescent="0.25"/>
    <row r="2351" ht="14.85" customHeight="1" x14ac:dyDescent="0.25"/>
    <row r="2352" ht="14.85" customHeight="1" x14ac:dyDescent="0.25"/>
    <row r="2353" ht="14.85" customHeight="1" x14ac:dyDescent="0.25"/>
    <row r="2354" ht="14.85" customHeight="1" x14ac:dyDescent="0.25"/>
    <row r="2355" ht="14.85" customHeight="1" x14ac:dyDescent="0.25"/>
    <row r="2356" ht="14.85" customHeight="1" x14ac:dyDescent="0.25"/>
    <row r="2357" ht="14.85" customHeight="1" x14ac:dyDescent="0.25"/>
    <row r="2358" ht="14.85" customHeight="1" x14ac:dyDescent="0.25"/>
    <row r="2359" ht="14.85" customHeight="1" x14ac:dyDescent="0.25"/>
    <row r="2360" ht="14.85" customHeight="1" x14ac:dyDescent="0.25"/>
    <row r="2361" ht="14.85" customHeight="1" x14ac:dyDescent="0.25"/>
    <row r="2362" ht="14.85" customHeight="1" x14ac:dyDescent="0.25"/>
    <row r="2363" ht="14.85" customHeight="1" x14ac:dyDescent="0.25"/>
    <row r="2364" ht="14.85" customHeight="1" x14ac:dyDescent="0.25"/>
    <row r="2365" ht="14.85" customHeight="1" x14ac:dyDescent="0.25"/>
    <row r="2366" ht="14.85" customHeight="1" x14ac:dyDescent="0.25"/>
    <row r="2367" ht="14.85" customHeight="1" x14ac:dyDescent="0.25"/>
    <row r="2368" ht="14.85" customHeight="1" x14ac:dyDescent="0.25"/>
    <row r="2369" ht="14.85" customHeight="1" x14ac:dyDescent="0.25"/>
    <row r="2370" ht="14.85" customHeight="1" x14ac:dyDescent="0.25"/>
    <row r="2371" ht="14.85" customHeight="1" x14ac:dyDescent="0.25"/>
    <row r="2372" ht="14.85" customHeight="1" x14ac:dyDescent="0.25"/>
    <row r="2373" ht="14.85" customHeight="1" x14ac:dyDescent="0.25"/>
    <row r="2374" ht="14.85" customHeight="1" x14ac:dyDescent="0.25"/>
    <row r="2375" ht="14.85" customHeight="1" x14ac:dyDescent="0.25"/>
    <row r="2376" ht="14.85" customHeight="1" x14ac:dyDescent="0.25"/>
    <row r="2377" ht="14.85" customHeight="1" x14ac:dyDescent="0.25"/>
    <row r="2378" ht="14.85" customHeight="1" x14ac:dyDescent="0.25"/>
    <row r="2379" ht="14.85" customHeight="1" x14ac:dyDescent="0.25"/>
    <row r="2380" ht="14.85" customHeight="1" x14ac:dyDescent="0.25"/>
    <row r="2381" ht="14.85" customHeight="1" x14ac:dyDescent="0.25"/>
    <row r="2382" ht="14.85" customHeight="1" x14ac:dyDescent="0.25"/>
    <row r="2383" ht="14.85" customHeight="1" x14ac:dyDescent="0.25"/>
    <row r="2384" ht="14.85" customHeight="1" x14ac:dyDescent="0.25"/>
    <row r="2385" ht="14.85" customHeight="1" x14ac:dyDescent="0.25"/>
    <row r="2386" ht="14.85" customHeight="1" x14ac:dyDescent="0.25"/>
    <row r="2387" ht="14.85" customHeight="1" x14ac:dyDescent="0.25"/>
    <row r="2388" ht="14.85" customHeight="1" x14ac:dyDescent="0.25"/>
    <row r="2389" ht="14.85" customHeight="1" x14ac:dyDescent="0.25"/>
    <row r="2390" ht="14.85" customHeight="1" x14ac:dyDescent="0.25"/>
    <row r="2391" ht="14.85" customHeight="1" x14ac:dyDescent="0.25"/>
    <row r="2392" ht="14.85" customHeight="1" x14ac:dyDescent="0.25"/>
    <row r="2393" ht="14.85" customHeight="1" x14ac:dyDescent="0.25"/>
    <row r="2394" ht="14.85" customHeight="1" x14ac:dyDescent="0.25"/>
    <row r="2395" ht="14.85" customHeight="1" x14ac:dyDescent="0.25"/>
    <row r="2396" ht="14.85" customHeight="1" x14ac:dyDescent="0.25"/>
    <row r="2397" ht="14.85" customHeight="1" x14ac:dyDescent="0.25"/>
    <row r="2398" ht="14.85" customHeight="1" x14ac:dyDescent="0.25"/>
    <row r="2399" ht="14.85" customHeight="1" x14ac:dyDescent="0.25"/>
    <row r="2400" ht="14.85" customHeight="1" x14ac:dyDescent="0.25"/>
    <row r="2401" ht="14.85" customHeight="1" x14ac:dyDescent="0.25"/>
    <row r="2402" ht="14.85" customHeight="1" x14ac:dyDescent="0.25"/>
    <row r="2403" ht="14.85" customHeight="1" x14ac:dyDescent="0.25"/>
    <row r="2404" ht="14.85" customHeight="1" x14ac:dyDescent="0.25"/>
    <row r="2405" ht="14.85" customHeight="1" x14ac:dyDescent="0.25"/>
    <row r="2406" ht="14.85" customHeight="1" x14ac:dyDescent="0.25"/>
    <row r="2407" ht="14.85" customHeight="1" x14ac:dyDescent="0.25"/>
    <row r="2408" ht="14.85" customHeight="1" x14ac:dyDescent="0.25"/>
    <row r="2409" ht="14.85" customHeight="1" x14ac:dyDescent="0.25"/>
    <row r="2410" ht="14.85" customHeight="1" x14ac:dyDescent="0.25"/>
    <row r="2411" ht="14.85" customHeight="1" x14ac:dyDescent="0.25"/>
    <row r="2412" ht="14.85" customHeight="1" x14ac:dyDescent="0.25"/>
    <row r="2413" ht="14.85" customHeight="1" x14ac:dyDescent="0.25"/>
    <row r="2414" ht="14.85" customHeight="1" x14ac:dyDescent="0.25"/>
    <row r="2415" ht="14.85" customHeight="1" x14ac:dyDescent="0.25"/>
    <row r="2416" ht="14.85" customHeight="1" x14ac:dyDescent="0.25"/>
    <row r="2417" ht="14.85" customHeight="1" x14ac:dyDescent="0.25"/>
    <row r="2418" ht="14.85" customHeight="1" x14ac:dyDescent="0.25"/>
    <row r="2419" ht="14.85" customHeight="1" x14ac:dyDescent="0.25"/>
    <row r="2420" ht="14.85" customHeight="1" x14ac:dyDescent="0.25"/>
    <row r="2421" ht="14.85" customHeight="1" x14ac:dyDescent="0.25"/>
    <row r="2422" ht="14.85" customHeight="1" x14ac:dyDescent="0.25"/>
    <row r="2423" ht="14.85" customHeight="1" x14ac:dyDescent="0.25"/>
    <row r="2424" ht="14.85" customHeight="1" x14ac:dyDescent="0.25"/>
    <row r="2425" ht="14.85" customHeight="1" x14ac:dyDescent="0.25"/>
    <row r="2426" ht="14.85" customHeight="1" x14ac:dyDescent="0.25"/>
    <row r="2427" ht="14.85" customHeight="1" x14ac:dyDescent="0.25"/>
    <row r="2428" ht="14.85" customHeight="1" x14ac:dyDescent="0.25"/>
    <row r="2429" ht="14.85" customHeight="1" x14ac:dyDescent="0.25"/>
    <row r="2430" ht="14.85" customHeight="1" x14ac:dyDescent="0.25"/>
    <row r="2431" ht="14.85" customHeight="1" x14ac:dyDescent="0.25"/>
    <row r="2432" ht="14.85" customHeight="1" x14ac:dyDescent="0.25"/>
    <row r="2433" ht="14.85" customHeight="1" x14ac:dyDescent="0.25"/>
    <row r="2434" ht="14.85" customHeight="1" x14ac:dyDescent="0.25"/>
    <row r="2435" ht="14.85" customHeight="1" x14ac:dyDescent="0.25"/>
    <row r="2436" ht="14.85" customHeight="1" x14ac:dyDescent="0.25"/>
    <row r="2437" ht="14.85" customHeight="1" x14ac:dyDescent="0.25"/>
    <row r="2438" ht="14.85" customHeight="1" x14ac:dyDescent="0.25"/>
    <row r="2439" ht="14.85" customHeight="1" x14ac:dyDescent="0.25"/>
    <row r="2440" ht="14.85" customHeight="1" x14ac:dyDescent="0.25"/>
    <row r="2441" ht="14.85" customHeight="1" x14ac:dyDescent="0.25"/>
    <row r="2442" ht="14.85" customHeight="1" x14ac:dyDescent="0.25"/>
    <row r="2443" ht="14.85" customHeight="1" x14ac:dyDescent="0.25"/>
    <row r="2444" ht="14.85" customHeight="1" x14ac:dyDescent="0.25"/>
    <row r="2445" ht="14.85" customHeight="1" x14ac:dyDescent="0.25"/>
    <row r="2446" ht="14.85" customHeight="1" x14ac:dyDescent="0.25"/>
    <row r="2447" ht="14.85" customHeight="1" x14ac:dyDescent="0.25"/>
    <row r="2448" ht="14.85" customHeight="1" x14ac:dyDescent="0.25"/>
    <row r="2449" ht="14.85" customHeight="1" x14ac:dyDescent="0.25"/>
    <row r="2450" ht="14.85" customHeight="1" x14ac:dyDescent="0.25"/>
    <row r="2451" ht="14.85" customHeight="1" x14ac:dyDescent="0.25"/>
    <row r="2452" ht="14.85" customHeight="1" x14ac:dyDescent="0.25"/>
    <row r="2453" ht="14.85" customHeight="1" x14ac:dyDescent="0.25"/>
    <row r="2454" ht="14.85" customHeight="1" x14ac:dyDescent="0.25"/>
    <row r="2455" ht="14.85" customHeight="1" x14ac:dyDescent="0.25"/>
    <row r="2456" ht="14.85" customHeight="1" x14ac:dyDescent="0.25"/>
    <row r="2457" ht="14.85" customHeight="1" x14ac:dyDescent="0.25"/>
    <row r="2458" ht="14.85" customHeight="1" x14ac:dyDescent="0.25"/>
    <row r="2459" ht="14.85" customHeight="1" x14ac:dyDescent="0.25"/>
    <row r="2460" ht="14.85" customHeight="1" x14ac:dyDescent="0.25"/>
    <row r="2461" ht="14.85" customHeight="1" x14ac:dyDescent="0.25"/>
    <row r="2462" ht="14.85" customHeight="1" x14ac:dyDescent="0.25"/>
    <row r="2463" ht="14.85" customHeight="1" x14ac:dyDescent="0.25"/>
    <row r="2464" ht="14.85" customHeight="1" x14ac:dyDescent="0.25"/>
    <row r="2465" ht="14.85" customHeight="1" x14ac:dyDescent="0.25"/>
    <row r="2466" ht="14.85" customHeight="1" x14ac:dyDescent="0.25"/>
    <row r="2467" ht="14.85" customHeight="1" x14ac:dyDescent="0.25"/>
    <row r="2468" ht="14.85" customHeight="1" x14ac:dyDescent="0.25"/>
    <row r="2469" ht="14.85" customHeight="1" x14ac:dyDescent="0.25"/>
    <row r="2470" ht="14.85" customHeight="1" x14ac:dyDescent="0.25"/>
    <row r="2471" ht="14.85" customHeight="1" x14ac:dyDescent="0.25"/>
    <row r="2472" ht="14.85" customHeight="1" x14ac:dyDescent="0.25"/>
    <row r="2473" ht="14.85" customHeight="1" x14ac:dyDescent="0.25"/>
    <row r="2474" ht="14.85" customHeight="1" x14ac:dyDescent="0.25"/>
    <row r="2475" ht="14.85" customHeight="1" x14ac:dyDescent="0.25"/>
    <row r="2476" ht="14.85" customHeight="1" x14ac:dyDescent="0.25"/>
    <row r="2477" ht="14.85" customHeight="1" x14ac:dyDescent="0.25"/>
    <row r="2478" ht="14.85" customHeight="1" x14ac:dyDescent="0.25"/>
    <row r="2479" ht="14.85" customHeight="1" x14ac:dyDescent="0.25"/>
    <row r="2480" ht="14.85" customHeight="1" x14ac:dyDescent="0.25"/>
    <row r="2481" ht="14.85" customHeight="1" x14ac:dyDescent="0.25"/>
    <row r="2482" ht="14.85" customHeight="1" x14ac:dyDescent="0.25"/>
    <row r="2483" ht="14.85" customHeight="1" x14ac:dyDescent="0.25"/>
    <row r="2484" ht="14.85" customHeight="1" x14ac:dyDescent="0.25"/>
    <row r="2485" ht="14.85" customHeight="1" x14ac:dyDescent="0.25"/>
    <row r="2486" ht="14.85" customHeight="1" x14ac:dyDescent="0.25"/>
    <row r="2487" ht="14.85" customHeight="1" x14ac:dyDescent="0.25"/>
    <row r="2488" ht="14.85" customHeight="1" x14ac:dyDescent="0.25"/>
    <row r="2489" ht="14.85" customHeight="1" x14ac:dyDescent="0.25"/>
    <row r="2490" ht="14.85" customHeight="1" x14ac:dyDescent="0.25"/>
    <row r="2491" ht="14.85" customHeight="1" x14ac:dyDescent="0.25"/>
    <row r="2492" ht="14.85" customHeight="1" x14ac:dyDescent="0.25"/>
    <row r="2493" ht="14.85" customHeight="1" x14ac:dyDescent="0.25"/>
    <row r="2494" ht="14.85" customHeight="1" x14ac:dyDescent="0.25"/>
    <row r="2495" ht="14.85" customHeight="1" x14ac:dyDescent="0.25"/>
    <row r="2496" ht="14.85" customHeight="1" x14ac:dyDescent="0.25"/>
    <row r="2497" ht="14.85" customHeight="1" x14ac:dyDescent="0.25"/>
    <row r="2498" ht="14.85" customHeight="1" x14ac:dyDescent="0.25"/>
    <row r="2499" ht="14.85" customHeight="1" x14ac:dyDescent="0.25"/>
    <row r="2500" ht="14.85" customHeight="1" x14ac:dyDescent="0.25"/>
    <row r="2501" ht="14.85" customHeight="1" x14ac:dyDescent="0.25"/>
    <row r="2502" ht="14.85" customHeight="1" x14ac:dyDescent="0.25"/>
    <row r="2503" ht="14.85" customHeight="1" x14ac:dyDescent="0.25"/>
    <row r="2504" ht="14.85" customHeight="1" x14ac:dyDescent="0.25"/>
    <row r="2505" ht="14.85" customHeight="1" x14ac:dyDescent="0.25"/>
    <row r="2506" ht="14.85" customHeight="1" x14ac:dyDescent="0.25"/>
    <row r="2507" ht="14.85" customHeight="1" x14ac:dyDescent="0.25"/>
    <row r="2508" ht="14.85" customHeight="1" x14ac:dyDescent="0.25"/>
    <row r="2509" ht="14.85" customHeight="1" x14ac:dyDescent="0.25"/>
    <row r="2510" ht="14.85" customHeight="1" x14ac:dyDescent="0.25"/>
    <row r="2511" ht="14.85" customHeight="1" x14ac:dyDescent="0.25"/>
    <row r="2512" ht="14.85" customHeight="1" x14ac:dyDescent="0.25"/>
    <row r="2513" ht="14.85" customHeight="1" x14ac:dyDescent="0.25"/>
    <row r="2514" ht="14.85" customHeight="1" x14ac:dyDescent="0.25"/>
    <row r="2515" ht="14.85" customHeight="1" x14ac:dyDescent="0.25"/>
    <row r="2516" ht="14.85" customHeight="1" x14ac:dyDescent="0.25"/>
    <row r="2517" ht="14.85" customHeight="1" x14ac:dyDescent="0.25"/>
    <row r="2518" ht="14.85" customHeight="1" x14ac:dyDescent="0.25"/>
    <row r="2519" ht="14.85" customHeight="1" x14ac:dyDescent="0.25"/>
    <row r="2520" ht="14.85" customHeight="1" x14ac:dyDescent="0.25"/>
    <row r="2521" ht="14.85" customHeight="1" x14ac:dyDescent="0.25"/>
    <row r="2522" ht="14.85" customHeight="1" x14ac:dyDescent="0.25"/>
    <row r="2523" ht="14.85" customHeight="1" x14ac:dyDescent="0.25"/>
    <row r="2524" ht="14.85" customHeight="1" x14ac:dyDescent="0.25"/>
    <row r="2525" ht="14.85" customHeight="1" x14ac:dyDescent="0.25"/>
    <row r="2526" ht="14.85" customHeight="1" x14ac:dyDescent="0.25"/>
    <row r="2527" ht="14.85" customHeight="1" x14ac:dyDescent="0.25"/>
    <row r="2528" ht="14.85" customHeight="1" x14ac:dyDescent="0.25"/>
    <row r="2529" ht="14.85" customHeight="1" x14ac:dyDescent="0.25"/>
    <row r="2530" ht="14.85" customHeight="1" x14ac:dyDescent="0.25"/>
    <row r="2531" ht="14.85" customHeight="1" x14ac:dyDescent="0.25"/>
    <row r="2532" ht="14.85" customHeight="1" x14ac:dyDescent="0.25"/>
    <row r="2533" ht="14.85" customHeight="1" x14ac:dyDescent="0.25"/>
    <row r="2534" ht="14.85" customHeight="1" x14ac:dyDescent="0.25"/>
    <row r="2535" ht="14.85" customHeight="1" x14ac:dyDescent="0.25"/>
    <row r="2536" ht="14.85" customHeight="1" x14ac:dyDescent="0.25"/>
    <row r="2537" ht="14.85" customHeight="1" x14ac:dyDescent="0.25"/>
    <row r="2538" ht="14.85" customHeight="1" x14ac:dyDescent="0.25"/>
    <row r="2539" ht="14.85" customHeight="1" x14ac:dyDescent="0.25"/>
    <row r="2540" ht="14.85" customHeight="1" x14ac:dyDescent="0.25"/>
    <row r="2541" ht="14.85" customHeight="1" x14ac:dyDescent="0.25"/>
    <row r="2542" ht="14.85" customHeight="1" x14ac:dyDescent="0.25"/>
    <row r="2543" ht="14.85" customHeight="1" x14ac:dyDescent="0.25"/>
    <row r="2544" ht="14.85" customHeight="1" x14ac:dyDescent="0.25"/>
    <row r="2545" ht="14.85" customHeight="1" x14ac:dyDescent="0.25"/>
    <row r="2546" ht="14.85" customHeight="1" x14ac:dyDescent="0.25"/>
    <row r="2547" ht="14.85" customHeight="1" x14ac:dyDescent="0.25"/>
    <row r="2548" ht="14.85" customHeight="1" x14ac:dyDescent="0.25"/>
    <row r="2549" ht="14.85" customHeight="1" x14ac:dyDescent="0.25"/>
    <row r="2550" ht="14.85" customHeight="1" x14ac:dyDescent="0.25"/>
    <row r="2551" ht="14.85" customHeight="1" x14ac:dyDescent="0.25"/>
    <row r="2552" ht="14.85" customHeight="1" x14ac:dyDescent="0.25"/>
    <row r="2553" ht="14.85" customHeight="1" x14ac:dyDescent="0.25"/>
    <row r="2554" ht="14.85" customHeight="1" x14ac:dyDescent="0.25"/>
    <row r="2555" ht="14.85" customHeight="1" x14ac:dyDescent="0.25"/>
    <row r="2556" ht="14.85" customHeight="1" x14ac:dyDescent="0.25"/>
    <row r="2557" ht="14.85" customHeight="1" x14ac:dyDescent="0.25"/>
    <row r="2558" ht="14.85" customHeight="1" x14ac:dyDescent="0.25"/>
    <row r="2559" ht="14.85" customHeight="1" x14ac:dyDescent="0.25"/>
    <row r="2560" ht="14.85" customHeight="1" x14ac:dyDescent="0.25"/>
    <row r="2561" ht="14.85" customHeight="1" x14ac:dyDescent="0.25"/>
    <row r="2562" ht="14.85" customHeight="1" x14ac:dyDescent="0.25"/>
    <row r="2563" ht="14.85" customHeight="1" x14ac:dyDescent="0.25"/>
    <row r="2564" ht="14.85" customHeight="1" x14ac:dyDescent="0.25"/>
    <row r="2565" ht="14.85" customHeight="1" x14ac:dyDescent="0.25"/>
    <row r="2566" ht="14.85" customHeight="1" x14ac:dyDescent="0.25"/>
    <row r="2567" ht="14.85" customHeight="1" x14ac:dyDescent="0.25"/>
    <row r="2568" ht="14.85" customHeight="1" x14ac:dyDescent="0.25"/>
    <row r="2569" ht="14.85" customHeight="1" x14ac:dyDescent="0.25"/>
    <row r="2570" ht="14.85" customHeight="1" x14ac:dyDescent="0.25"/>
    <row r="2571" ht="14.85" customHeight="1" x14ac:dyDescent="0.25"/>
    <row r="2572" ht="14.85" customHeight="1" x14ac:dyDescent="0.25"/>
    <row r="2573" ht="14.85" customHeight="1" x14ac:dyDescent="0.25"/>
    <row r="2574" ht="14.85" customHeight="1" x14ac:dyDescent="0.25"/>
    <row r="2575" ht="14.85" customHeight="1" x14ac:dyDescent="0.25"/>
    <row r="2576" ht="14.85" customHeight="1" x14ac:dyDescent="0.25"/>
    <row r="2577" ht="14.85" customHeight="1" x14ac:dyDescent="0.25"/>
    <row r="2578" ht="14.85" customHeight="1" x14ac:dyDescent="0.25"/>
    <row r="2579" ht="14.85" customHeight="1" x14ac:dyDescent="0.25"/>
    <row r="2580" ht="14.85" customHeight="1" x14ac:dyDescent="0.25"/>
    <row r="2581" ht="14.85" customHeight="1" x14ac:dyDescent="0.25"/>
    <row r="2582" ht="14.85" customHeight="1" x14ac:dyDescent="0.25"/>
    <row r="2583" ht="14.85" customHeight="1" x14ac:dyDescent="0.25"/>
    <row r="2584" ht="14.85" customHeight="1" x14ac:dyDescent="0.25"/>
    <row r="2585" ht="14.85" customHeight="1" x14ac:dyDescent="0.25"/>
    <row r="2586" ht="14.85" customHeight="1" x14ac:dyDescent="0.25"/>
    <row r="2587" ht="14.85" customHeight="1" x14ac:dyDescent="0.25"/>
    <row r="2588" ht="14.85" customHeight="1" x14ac:dyDescent="0.25"/>
    <row r="2589" ht="14.85" customHeight="1" x14ac:dyDescent="0.25"/>
    <row r="2590" ht="14.85" customHeight="1" x14ac:dyDescent="0.25"/>
    <row r="2591" ht="14.85" customHeight="1" x14ac:dyDescent="0.25"/>
    <row r="2592" ht="14.85" customHeight="1" x14ac:dyDescent="0.25"/>
    <row r="2593" ht="14.85" customHeight="1" x14ac:dyDescent="0.25"/>
    <row r="2594" ht="14.85" customHeight="1" x14ac:dyDescent="0.25"/>
    <row r="2595" ht="14.85" customHeight="1" x14ac:dyDescent="0.25"/>
    <row r="2596" ht="14.85" customHeight="1" x14ac:dyDescent="0.25"/>
    <row r="2597" ht="14.85" customHeight="1" x14ac:dyDescent="0.25"/>
    <row r="2598" ht="14.85" customHeight="1" x14ac:dyDescent="0.25"/>
    <row r="2599" ht="14.85" customHeight="1" x14ac:dyDescent="0.25"/>
    <row r="2600" ht="14.85" customHeight="1" x14ac:dyDescent="0.25"/>
    <row r="2601" ht="14.85" customHeight="1" x14ac:dyDescent="0.25"/>
    <row r="2602" ht="14.85" customHeight="1" x14ac:dyDescent="0.25"/>
    <row r="2603" ht="14.85" customHeight="1" x14ac:dyDescent="0.25"/>
    <row r="2604" ht="14.85" customHeight="1" x14ac:dyDescent="0.25"/>
    <row r="2605" ht="14.85" customHeight="1" x14ac:dyDescent="0.25"/>
    <row r="2606" ht="14.85" customHeight="1" x14ac:dyDescent="0.25"/>
    <row r="2607" ht="14.85" customHeight="1" x14ac:dyDescent="0.25"/>
    <row r="2608" ht="14.85" customHeight="1" x14ac:dyDescent="0.25"/>
    <row r="2609" ht="14.85" customHeight="1" x14ac:dyDescent="0.25"/>
    <row r="2610" ht="14.85" customHeight="1" x14ac:dyDescent="0.25"/>
    <row r="2611" ht="14.85" customHeight="1" x14ac:dyDescent="0.25"/>
    <row r="2612" ht="14.85" customHeight="1" x14ac:dyDescent="0.25"/>
    <row r="2613" ht="14.85" customHeight="1" x14ac:dyDescent="0.25"/>
    <row r="2614" ht="14.85" customHeight="1" x14ac:dyDescent="0.25"/>
    <row r="2615" ht="14.85" customHeight="1" x14ac:dyDescent="0.25"/>
    <row r="2616" ht="14.85" customHeight="1" x14ac:dyDescent="0.25"/>
    <row r="2617" ht="14.85" customHeight="1" x14ac:dyDescent="0.25"/>
    <row r="2618" ht="14.85" customHeight="1" x14ac:dyDescent="0.25"/>
    <row r="2619" ht="14.85" customHeight="1" x14ac:dyDescent="0.25"/>
    <row r="2620" ht="14.85" customHeight="1" x14ac:dyDescent="0.25"/>
    <row r="2621" ht="14.85" customHeight="1" x14ac:dyDescent="0.25"/>
    <row r="2622" ht="14.85" customHeight="1" x14ac:dyDescent="0.25"/>
    <row r="2623" ht="14.85" customHeight="1" x14ac:dyDescent="0.25"/>
    <row r="2624" ht="14.85" customHeight="1" x14ac:dyDescent="0.25"/>
    <row r="2625" ht="14.85" customHeight="1" x14ac:dyDescent="0.25"/>
    <row r="2626" ht="14.85" customHeight="1" x14ac:dyDescent="0.25"/>
    <row r="2627" ht="14.85" customHeight="1" x14ac:dyDescent="0.25"/>
    <row r="2628" ht="14.85" customHeight="1" x14ac:dyDescent="0.25"/>
    <row r="2629" ht="14.85" customHeight="1" x14ac:dyDescent="0.25"/>
    <row r="2630" ht="14.85" customHeight="1" x14ac:dyDescent="0.25"/>
    <row r="2631" ht="14.85" customHeight="1" x14ac:dyDescent="0.25"/>
    <row r="2632" ht="14.85" customHeight="1" x14ac:dyDescent="0.25"/>
    <row r="2633" ht="14.85" customHeight="1" x14ac:dyDescent="0.25"/>
    <row r="2634" ht="14.85" customHeight="1" x14ac:dyDescent="0.25"/>
    <row r="2635" ht="14.85" customHeight="1" x14ac:dyDescent="0.25"/>
    <row r="2636" ht="14.85" customHeight="1" x14ac:dyDescent="0.25"/>
    <row r="2637" ht="14.85" customHeight="1" x14ac:dyDescent="0.25"/>
    <row r="2638" ht="14.85" customHeight="1" x14ac:dyDescent="0.25"/>
    <row r="2639" ht="14.85" customHeight="1" x14ac:dyDescent="0.25"/>
    <row r="2640" ht="14.85" customHeight="1" x14ac:dyDescent="0.25"/>
    <row r="2641" ht="14.85" customHeight="1" x14ac:dyDescent="0.25"/>
    <row r="2642" ht="14.85" customHeight="1" x14ac:dyDescent="0.25"/>
    <row r="2643" ht="14.85" customHeight="1" x14ac:dyDescent="0.25"/>
    <row r="2644" ht="14.85" customHeight="1" x14ac:dyDescent="0.25"/>
    <row r="2645" ht="14.85" customHeight="1" x14ac:dyDescent="0.25"/>
    <row r="2646" ht="14.85" customHeight="1" x14ac:dyDescent="0.25"/>
    <row r="2647" ht="14.85" customHeight="1" x14ac:dyDescent="0.25"/>
    <row r="2648" ht="14.85" customHeight="1" x14ac:dyDescent="0.25"/>
    <row r="2649" ht="14.85" customHeight="1" x14ac:dyDescent="0.25"/>
    <row r="2650" ht="14.85" customHeight="1" x14ac:dyDescent="0.25"/>
    <row r="2651" ht="14.85" customHeight="1" x14ac:dyDescent="0.25"/>
    <row r="2652" ht="14.85" customHeight="1" x14ac:dyDescent="0.25"/>
    <row r="2653" ht="14.85" customHeight="1" x14ac:dyDescent="0.25"/>
    <row r="2654" ht="14.85" customHeight="1" x14ac:dyDescent="0.25"/>
    <row r="2655" ht="14.85" customHeight="1" x14ac:dyDescent="0.25"/>
    <row r="2656" ht="14.85" customHeight="1" x14ac:dyDescent="0.25"/>
    <row r="2657" ht="14.85" customHeight="1" x14ac:dyDescent="0.25"/>
    <row r="2658" ht="14.85" customHeight="1" x14ac:dyDescent="0.25"/>
    <row r="2659" ht="14.85" customHeight="1" x14ac:dyDescent="0.25"/>
    <row r="2660" ht="14.85" customHeight="1" x14ac:dyDescent="0.25"/>
    <row r="2661" ht="14.85" customHeight="1" x14ac:dyDescent="0.25"/>
    <row r="2662" ht="14.85" customHeight="1" x14ac:dyDescent="0.25"/>
    <row r="2663" ht="14.85" customHeight="1" x14ac:dyDescent="0.25"/>
    <row r="2664" ht="14.85" customHeight="1" x14ac:dyDescent="0.25"/>
    <row r="2665" ht="14.85" customHeight="1" x14ac:dyDescent="0.25"/>
    <row r="2666" ht="14.85" customHeight="1" x14ac:dyDescent="0.25"/>
    <row r="2667" ht="14.85" customHeight="1" x14ac:dyDescent="0.25"/>
    <row r="2668" ht="14.85" customHeight="1" x14ac:dyDescent="0.25"/>
    <row r="2669" ht="14.85" customHeight="1" x14ac:dyDescent="0.25"/>
    <row r="2670" ht="14.85" customHeight="1" x14ac:dyDescent="0.25"/>
    <row r="2671" ht="14.85" customHeight="1" x14ac:dyDescent="0.25"/>
    <row r="2672" ht="14.85" customHeight="1" x14ac:dyDescent="0.25"/>
    <row r="2673" ht="14.85" customHeight="1" x14ac:dyDescent="0.25"/>
    <row r="2674" ht="14.85" customHeight="1" x14ac:dyDescent="0.25"/>
    <row r="2675" ht="14.85" customHeight="1" x14ac:dyDescent="0.25"/>
    <row r="2676" ht="14.85" customHeight="1" x14ac:dyDescent="0.25"/>
    <row r="2677" ht="14.85" customHeight="1" x14ac:dyDescent="0.25"/>
    <row r="2678" ht="14.85" customHeight="1" x14ac:dyDescent="0.25"/>
    <row r="2679" ht="14.85" customHeight="1" x14ac:dyDescent="0.25"/>
    <row r="2680" ht="14.85" customHeight="1" x14ac:dyDescent="0.25"/>
    <row r="2681" ht="14.85" customHeight="1" x14ac:dyDescent="0.25"/>
    <row r="2682" ht="14.85" customHeight="1" x14ac:dyDescent="0.25"/>
    <row r="2683" ht="14.85" customHeight="1" x14ac:dyDescent="0.25"/>
    <row r="2684" ht="14.85" customHeight="1" x14ac:dyDescent="0.25"/>
    <row r="2685" ht="14.85" customHeight="1" x14ac:dyDescent="0.25"/>
    <row r="2686" ht="14.85" customHeight="1" x14ac:dyDescent="0.25"/>
    <row r="2687" ht="14.85" customHeight="1" x14ac:dyDescent="0.25"/>
    <row r="2688" ht="14.85" customHeight="1" x14ac:dyDescent="0.25"/>
    <row r="2689" ht="14.85" customHeight="1" x14ac:dyDescent="0.25"/>
    <row r="2690" ht="14.85" customHeight="1" x14ac:dyDescent="0.25"/>
    <row r="2691" ht="14.85" customHeight="1" x14ac:dyDescent="0.25"/>
    <row r="2692" ht="14.85" customHeight="1" x14ac:dyDescent="0.25"/>
    <row r="2693" ht="14.85" customHeight="1" x14ac:dyDescent="0.25"/>
    <row r="2694" ht="14.85" customHeight="1" x14ac:dyDescent="0.25"/>
    <row r="2695" ht="14.85" customHeight="1" x14ac:dyDescent="0.25"/>
    <row r="2696" ht="14.85" customHeight="1" x14ac:dyDescent="0.25"/>
    <row r="2697" ht="14.85" customHeight="1" x14ac:dyDescent="0.25"/>
    <row r="2698" ht="14.85" customHeight="1" x14ac:dyDescent="0.25"/>
    <row r="2699" ht="14.85" customHeight="1" x14ac:dyDescent="0.25"/>
    <row r="2700" ht="14.85" customHeight="1" x14ac:dyDescent="0.25"/>
    <row r="2701" ht="14.85" customHeight="1" x14ac:dyDescent="0.25"/>
    <row r="2702" ht="14.85" customHeight="1" x14ac:dyDescent="0.25"/>
    <row r="2703" ht="14.85" customHeight="1" x14ac:dyDescent="0.25"/>
    <row r="2704" ht="14.85" customHeight="1" x14ac:dyDescent="0.25"/>
    <row r="2705" ht="14.85" customHeight="1" x14ac:dyDescent="0.25"/>
    <row r="2706" ht="14.85" customHeight="1" x14ac:dyDescent="0.25"/>
    <row r="2707" ht="14.85" customHeight="1" x14ac:dyDescent="0.25"/>
    <row r="2708" ht="14.85" customHeight="1" x14ac:dyDescent="0.25"/>
    <row r="2709" ht="14.85" customHeight="1" x14ac:dyDescent="0.25"/>
    <row r="2710" ht="14.85" customHeight="1" x14ac:dyDescent="0.25"/>
    <row r="2711" ht="14.85" customHeight="1" x14ac:dyDescent="0.25"/>
    <row r="2712" ht="14.85" customHeight="1" x14ac:dyDescent="0.25"/>
    <row r="2713" ht="14.85" customHeight="1" x14ac:dyDescent="0.25"/>
    <row r="2714" ht="14.85" customHeight="1" x14ac:dyDescent="0.25"/>
    <row r="2715" ht="14.85" customHeight="1" x14ac:dyDescent="0.25"/>
    <row r="2716" ht="14.85" customHeight="1" x14ac:dyDescent="0.25"/>
    <row r="2717" ht="14.85" customHeight="1" x14ac:dyDescent="0.25"/>
    <row r="2718" ht="14.85" customHeight="1" x14ac:dyDescent="0.25"/>
    <row r="2719" ht="14.85" customHeight="1" x14ac:dyDescent="0.25"/>
    <row r="2720" ht="14.85" customHeight="1" x14ac:dyDescent="0.25"/>
    <row r="2721" ht="14.85" customHeight="1" x14ac:dyDescent="0.25"/>
    <row r="2722" ht="14.85" customHeight="1" x14ac:dyDescent="0.25"/>
    <row r="2723" ht="14.85" customHeight="1" x14ac:dyDescent="0.25"/>
    <row r="2724" ht="14.85" customHeight="1" x14ac:dyDescent="0.25"/>
    <row r="2725" ht="14.85" customHeight="1" x14ac:dyDescent="0.25"/>
    <row r="2726" ht="14.85" customHeight="1" x14ac:dyDescent="0.25"/>
    <row r="2727" ht="14.85" customHeight="1" x14ac:dyDescent="0.25"/>
    <row r="2728" ht="14.85" customHeight="1" x14ac:dyDescent="0.25"/>
    <row r="2729" ht="14.85" customHeight="1" x14ac:dyDescent="0.25"/>
    <row r="2730" ht="14.85" customHeight="1" x14ac:dyDescent="0.25"/>
    <row r="2731" ht="14.85" customHeight="1" x14ac:dyDescent="0.25"/>
    <row r="2732" ht="14.85" customHeight="1" x14ac:dyDescent="0.25"/>
    <row r="2733" ht="14.85" customHeight="1" x14ac:dyDescent="0.25"/>
    <row r="2734" ht="14.85" customHeight="1" x14ac:dyDescent="0.25"/>
    <row r="2735" ht="14.85" customHeight="1" x14ac:dyDescent="0.25"/>
    <row r="2736" ht="14.85" customHeight="1" x14ac:dyDescent="0.25"/>
    <row r="2737" ht="14.85" customHeight="1" x14ac:dyDescent="0.25"/>
    <row r="2738" ht="14.85" customHeight="1" x14ac:dyDescent="0.25"/>
    <row r="2739" ht="14.85" customHeight="1" x14ac:dyDescent="0.25"/>
    <row r="2740" ht="14.85" customHeight="1" x14ac:dyDescent="0.25"/>
    <row r="2741" ht="14.85" customHeight="1" x14ac:dyDescent="0.25"/>
    <row r="2742" ht="14.85" customHeight="1" x14ac:dyDescent="0.25"/>
    <row r="2743" ht="14.85" customHeight="1" x14ac:dyDescent="0.25"/>
    <row r="2744" ht="14.85" customHeight="1" x14ac:dyDescent="0.25"/>
    <row r="2745" ht="14.85" customHeight="1" x14ac:dyDescent="0.25"/>
    <row r="2746" ht="14.85" customHeight="1" x14ac:dyDescent="0.25"/>
    <row r="2747" ht="14.85" customHeight="1" x14ac:dyDescent="0.25"/>
    <row r="2748" ht="14.85" customHeight="1" x14ac:dyDescent="0.25"/>
    <row r="2749" ht="14.85" customHeight="1" x14ac:dyDescent="0.25"/>
    <row r="2750" ht="14.85" customHeight="1" x14ac:dyDescent="0.25"/>
    <row r="2751" ht="14.85" customHeight="1" x14ac:dyDescent="0.25"/>
    <row r="2752" ht="14.85" customHeight="1" x14ac:dyDescent="0.25"/>
    <row r="2753" ht="14.85" customHeight="1" x14ac:dyDescent="0.25"/>
    <row r="2754" ht="14.85" customHeight="1" x14ac:dyDescent="0.25"/>
    <row r="2755" ht="14.85" customHeight="1" x14ac:dyDescent="0.25"/>
    <row r="2756" ht="14.85" customHeight="1" x14ac:dyDescent="0.25"/>
    <row r="2757" ht="14.85" customHeight="1" x14ac:dyDescent="0.25"/>
    <row r="2758" ht="14.85" customHeight="1" x14ac:dyDescent="0.25"/>
    <row r="2759" ht="14.85" customHeight="1" x14ac:dyDescent="0.25"/>
    <row r="2760" ht="14.85" customHeight="1" x14ac:dyDescent="0.25"/>
    <row r="2761" ht="14.85" customHeight="1" x14ac:dyDescent="0.25"/>
    <row r="2762" ht="14.85" customHeight="1" x14ac:dyDescent="0.25"/>
    <row r="2763" ht="14.85" customHeight="1" x14ac:dyDescent="0.25"/>
    <row r="2764" ht="14.85" customHeight="1" x14ac:dyDescent="0.25"/>
    <row r="2765" ht="14.85" customHeight="1" x14ac:dyDescent="0.25"/>
    <row r="2766" ht="14.85" customHeight="1" x14ac:dyDescent="0.25"/>
    <row r="2767" ht="14.85" customHeight="1" x14ac:dyDescent="0.25"/>
    <row r="2768" ht="14.85" customHeight="1" x14ac:dyDescent="0.25"/>
    <row r="2769" ht="14.85" customHeight="1" x14ac:dyDescent="0.25"/>
    <row r="2770" ht="14.85" customHeight="1" x14ac:dyDescent="0.25"/>
    <row r="2771" ht="14.85" customHeight="1" x14ac:dyDescent="0.25"/>
    <row r="2772" ht="14.85" customHeight="1" x14ac:dyDescent="0.25"/>
    <row r="2773" ht="14.85" customHeight="1" x14ac:dyDescent="0.25"/>
    <row r="2774" ht="14.85" customHeight="1" x14ac:dyDescent="0.25"/>
    <row r="2775" ht="14.85" customHeight="1" x14ac:dyDescent="0.25"/>
    <row r="2776" ht="14.85" customHeight="1" x14ac:dyDescent="0.25"/>
    <row r="2777" ht="14.85" customHeight="1" x14ac:dyDescent="0.25"/>
    <row r="2778" ht="14.85" customHeight="1" x14ac:dyDescent="0.25"/>
    <row r="2779" ht="14.85" customHeight="1" x14ac:dyDescent="0.25"/>
    <row r="2780" ht="14.85" customHeight="1" x14ac:dyDescent="0.25"/>
    <row r="2781" ht="14.85" customHeight="1" x14ac:dyDescent="0.25"/>
    <row r="2782" ht="14.85" customHeight="1" x14ac:dyDescent="0.25"/>
    <row r="2783" ht="14.85" customHeight="1" x14ac:dyDescent="0.25"/>
    <row r="2784" ht="14.85" customHeight="1" x14ac:dyDescent="0.25"/>
    <row r="2785" ht="14.85" customHeight="1" x14ac:dyDescent="0.25"/>
    <row r="2786" ht="14.85" customHeight="1" x14ac:dyDescent="0.25"/>
    <row r="2787" ht="14.85" customHeight="1" x14ac:dyDescent="0.25"/>
    <row r="2788" ht="14.85" customHeight="1" x14ac:dyDescent="0.25"/>
    <row r="2789" ht="14.85" customHeight="1" x14ac:dyDescent="0.25"/>
    <row r="2790" ht="14.85" customHeight="1" x14ac:dyDescent="0.25"/>
    <row r="2791" ht="14.85" customHeight="1" x14ac:dyDescent="0.25"/>
    <row r="2792" ht="14.85" customHeight="1" x14ac:dyDescent="0.25"/>
    <row r="2793" ht="14.85" customHeight="1" x14ac:dyDescent="0.25"/>
    <row r="2794" ht="14.85" customHeight="1" x14ac:dyDescent="0.25"/>
    <row r="2795" ht="14.85" customHeight="1" x14ac:dyDescent="0.25"/>
    <row r="2796" ht="14.85" customHeight="1" x14ac:dyDescent="0.25"/>
    <row r="2797" ht="14.85" customHeight="1" x14ac:dyDescent="0.25"/>
    <row r="2798" ht="14.85" customHeight="1" x14ac:dyDescent="0.25"/>
    <row r="2799" ht="14.85" customHeight="1" x14ac:dyDescent="0.25"/>
    <row r="2800" ht="14.85" customHeight="1" x14ac:dyDescent="0.25"/>
    <row r="2801" ht="14.85" customHeight="1" x14ac:dyDescent="0.25"/>
    <row r="2802" ht="14.85" customHeight="1" x14ac:dyDescent="0.25"/>
    <row r="2803" ht="14.85" customHeight="1" x14ac:dyDescent="0.25"/>
    <row r="2804" ht="14.85" customHeight="1" x14ac:dyDescent="0.25"/>
    <row r="2805" ht="14.85" customHeight="1" x14ac:dyDescent="0.25"/>
    <row r="2806" ht="14.85" customHeight="1" x14ac:dyDescent="0.25"/>
    <row r="2807" ht="14.85" customHeight="1" x14ac:dyDescent="0.25"/>
    <row r="2808" ht="14.85" customHeight="1" x14ac:dyDescent="0.25"/>
    <row r="2809" ht="14.85" customHeight="1" x14ac:dyDescent="0.25"/>
    <row r="2810" ht="14.85" customHeight="1" x14ac:dyDescent="0.25"/>
    <row r="2811" ht="14.85" customHeight="1" x14ac:dyDescent="0.25"/>
    <row r="2812" ht="14.85" customHeight="1" x14ac:dyDescent="0.25"/>
    <row r="2813" ht="14.85" customHeight="1" x14ac:dyDescent="0.25"/>
    <row r="2814" ht="14.85" customHeight="1" x14ac:dyDescent="0.25"/>
    <row r="2815" ht="14.85" customHeight="1" x14ac:dyDescent="0.25"/>
    <row r="2816" ht="14.85" customHeight="1" x14ac:dyDescent="0.25"/>
    <row r="2817" ht="14.85" customHeight="1" x14ac:dyDescent="0.25"/>
    <row r="2818" ht="14.85" customHeight="1" x14ac:dyDescent="0.25"/>
    <row r="2819" ht="14.85" customHeight="1" x14ac:dyDescent="0.25"/>
    <row r="2820" ht="14.85" customHeight="1" x14ac:dyDescent="0.25"/>
    <row r="2821" ht="14.85" customHeight="1" x14ac:dyDescent="0.25"/>
    <row r="2822" ht="14.85" customHeight="1" x14ac:dyDescent="0.25"/>
    <row r="2823" ht="14.85" customHeight="1" x14ac:dyDescent="0.25"/>
    <row r="2824" ht="14.85" customHeight="1" x14ac:dyDescent="0.25"/>
    <row r="2825" ht="14.85" customHeight="1" x14ac:dyDescent="0.25"/>
    <row r="2826" ht="14.85" customHeight="1" x14ac:dyDescent="0.25"/>
    <row r="2827" ht="14.85" customHeight="1" x14ac:dyDescent="0.25"/>
    <row r="2828" ht="14.85" customHeight="1" x14ac:dyDescent="0.25"/>
    <row r="2829" ht="14.85" customHeight="1" x14ac:dyDescent="0.25"/>
    <row r="2830" ht="14.85" customHeight="1" x14ac:dyDescent="0.25"/>
    <row r="2831" ht="14.85" customHeight="1" x14ac:dyDescent="0.25"/>
    <row r="2832" ht="14.85" customHeight="1" x14ac:dyDescent="0.25"/>
    <row r="2833" ht="14.85" customHeight="1" x14ac:dyDescent="0.25"/>
    <row r="2834" ht="14.85" customHeight="1" x14ac:dyDescent="0.25"/>
    <row r="2835" ht="14.85" customHeight="1" x14ac:dyDescent="0.25"/>
    <row r="2836" ht="14.85" customHeight="1" x14ac:dyDescent="0.25"/>
    <row r="2837" ht="14.85" customHeight="1" x14ac:dyDescent="0.25"/>
    <row r="2838" ht="14.85" customHeight="1" x14ac:dyDescent="0.25"/>
    <row r="2839" ht="14.85" customHeight="1" x14ac:dyDescent="0.25"/>
    <row r="2840" ht="14.85" customHeight="1" x14ac:dyDescent="0.25"/>
    <row r="2841" ht="14.85" customHeight="1" x14ac:dyDescent="0.25"/>
    <row r="2842" ht="14.85" customHeight="1" x14ac:dyDescent="0.25"/>
    <row r="2843" ht="14.85" customHeight="1" x14ac:dyDescent="0.25"/>
    <row r="2844" ht="14.85" customHeight="1" x14ac:dyDescent="0.25"/>
    <row r="2845" ht="14.85" customHeight="1" x14ac:dyDescent="0.25"/>
    <row r="2846" ht="14.85" customHeight="1" x14ac:dyDescent="0.25"/>
    <row r="2847" ht="14.85" customHeight="1" x14ac:dyDescent="0.25"/>
    <row r="2848" ht="14.85" customHeight="1" x14ac:dyDescent="0.25"/>
    <row r="2849" ht="14.85" customHeight="1" x14ac:dyDescent="0.25"/>
    <row r="2850" ht="14.85" customHeight="1" x14ac:dyDescent="0.25"/>
    <row r="2851" ht="14.85" customHeight="1" x14ac:dyDescent="0.25"/>
    <row r="2852" ht="14.85" customHeight="1" x14ac:dyDescent="0.25"/>
    <row r="2853" ht="14.85" customHeight="1" x14ac:dyDescent="0.25"/>
    <row r="2854" ht="14.85" customHeight="1" x14ac:dyDescent="0.25"/>
    <row r="2855" ht="14.85" customHeight="1" x14ac:dyDescent="0.25"/>
    <row r="2856" ht="14.85" customHeight="1" x14ac:dyDescent="0.25"/>
    <row r="2857" ht="14.85" customHeight="1" x14ac:dyDescent="0.25"/>
    <row r="2858" ht="14.85" customHeight="1" x14ac:dyDescent="0.25"/>
    <row r="2859" ht="14.85" customHeight="1" x14ac:dyDescent="0.25"/>
    <row r="2860" ht="14.85" customHeight="1" x14ac:dyDescent="0.25"/>
    <row r="2861" ht="14.85" customHeight="1" x14ac:dyDescent="0.25"/>
    <row r="2862" ht="14.85" customHeight="1" x14ac:dyDescent="0.25"/>
    <row r="2863" ht="14.85" customHeight="1" x14ac:dyDescent="0.25"/>
    <row r="2864" ht="14.85" customHeight="1" x14ac:dyDescent="0.25"/>
    <row r="2865" ht="14.85" customHeight="1" x14ac:dyDescent="0.25"/>
    <row r="2866" ht="14.85" customHeight="1" x14ac:dyDescent="0.25"/>
    <row r="2867" ht="14.85" customHeight="1" x14ac:dyDescent="0.25"/>
    <row r="2868" ht="14.85" customHeight="1" x14ac:dyDescent="0.25"/>
    <row r="2869" ht="14.85" customHeight="1" x14ac:dyDescent="0.25"/>
    <row r="2870" ht="14.85" customHeight="1" x14ac:dyDescent="0.25"/>
    <row r="2871" ht="14.85" customHeight="1" x14ac:dyDescent="0.25"/>
    <row r="2872" ht="14.85" customHeight="1" x14ac:dyDescent="0.25"/>
    <row r="2873" ht="14.85" customHeight="1" x14ac:dyDescent="0.25"/>
    <row r="2874" ht="14.85" customHeight="1" x14ac:dyDescent="0.25"/>
    <row r="2875" ht="14.85" customHeight="1" x14ac:dyDescent="0.25"/>
    <row r="2876" ht="14.85" customHeight="1" x14ac:dyDescent="0.25"/>
    <row r="2877" ht="14.85" customHeight="1" x14ac:dyDescent="0.25"/>
    <row r="2878" ht="14.85" customHeight="1" x14ac:dyDescent="0.25"/>
    <row r="2879" ht="14.85" customHeight="1" x14ac:dyDescent="0.25"/>
    <row r="2880" ht="14.85" customHeight="1" x14ac:dyDescent="0.25"/>
    <row r="2881" ht="14.85" customHeight="1" x14ac:dyDescent="0.25"/>
    <row r="2882" ht="14.85" customHeight="1" x14ac:dyDescent="0.25"/>
    <row r="2883" ht="14.85" customHeight="1" x14ac:dyDescent="0.25"/>
    <row r="2884" ht="14.85" customHeight="1" x14ac:dyDescent="0.25"/>
    <row r="2885" ht="14.85" customHeight="1" x14ac:dyDescent="0.25"/>
    <row r="2886" ht="14.85" customHeight="1" x14ac:dyDescent="0.25"/>
    <row r="2887" ht="14.85" customHeight="1" x14ac:dyDescent="0.25"/>
    <row r="2888" ht="14.85" customHeight="1" x14ac:dyDescent="0.25"/>
    <row r="2889" ht="14.85" customHeight="1" x14ac:dyDescent="0.25"/>
    <row r="2890" ht="14.85" customHeight="1" x14ac:dyDescent="0.25"/>
    <row r="2891" ht="14.85" customHeight="1" x14ac:dyDescent="0.25"/>
    <row r="2892" ht="14.85" customHeight="1" x14ac:dyDescent="0.25"/>
    <row r="2893" ht="14.85" customHeight="1" x14ac:dyDescent="0.25"/>
    <row r="2894" ht="14.85" customHeight="1" x14ac:dyDescent="0.25"/>
    <row r="2895" ht="14.85" customHeight="1" x14ac:dyDescent="0.25"/>
    <row r="2896" ht="14.85" customHeight="1" x14ac:dyDescent="0.25"/>
    <row r="2897" ht="14.85" customHeight="1" x14ac:dyDescent="0.25"/>
    <row r="2898" ht="14.85" customHeight="1" x14ac:dyDescent="0.25"/>
    <row r="2899" ht="14.85" customHeight="1" x14ac:dyDescent="0.25"/>
    <row r="2900" ht="14.85" customHeight="1" x14ac:dyDescent="0.25"/>
    <row r="2901" ht="14.85" customHeight="1" x14ac:dyDescent="0.25"/>
    <row r="2902" ht="14.85" customHeight="1" x14ac:dyDescent="0.25"/>
    <row r="2903" ht="14.85" customHeight="1" x14ac:dyDescent="0.25"/>
    <row r="2904" ht="14.85" customHeight="1" x14ac:dyDescent="0.25"/>
    <row r="2905" ht="14.85" customHeight="1" x14ac:dyDescent="0.25"/>
    <row r="2906" ht="14.85" customHeight="1" x14ac:dyDescent="0.25"/>
    <row r="2907" ht="14.85" customHeight="1" x14ac:dyDescent="0.25"/>
    <row r="2908" ht="14.85" customHeight="1" x14ac:dyDescent="0.25"/>
    <row r="2909" ht="14.85" customHeight="1" x14ac:dyDescent="0.25"/>
    <row r="2910" ht="14.85" customHeight="1" x14ac:dyDescent="0.25"/>
    <row r="2911" ht="14.85" customHeight="1" x14ac:dyDescent="0.25"/>
    <row r="2912" ht="14.85" customHeight="1" x14ac:dyDescent="0.25"/>
    <row r="2913" ht="14.85" customHeight="1" x14ac:dyDescent="0.25"/>
    <row r="2914" ht="14.85" customHeight="1" x14ac:dyDescent="0.25"/>
    <row r="2915" ht="14.85" customHeight="1" x14ac:dyDescent="0.25"/>
    <row r="2916" ht="14.85" customHeight="1" x14ac:dyDescent="0.25"/>
    <row r="2917" ht="14.85" customHeight="1" x14ac:dyDescent="0.25"/>
    <row r="2918" ht="14.85" customHeight="1" x14ac:dyDescent="0.25"/>
    <row r="2919" ht="14.85" customHeight="1" x14ac:dyDescent="0.25"/>
    <row r="2920" ht="14.85" customHeight="1" x14ac:dyDescent="0.25"/>
    <row r="2921" ht="14.85" customHeight="1" x14ac:dyDescent="0.25"/>
    <row r="2922" ht="14.85" customHeight="1" x14ac:dyDescent="0.25"/>
    <row r="2923" ht="14.85" customHeight="1" x14ac:dyDescent="0.25"/>
    <row r="2924" ht="14.85" customHeight="1" x14ac:dyDescent="0.25"/>
    <row r="2925" ht="14.85" customHeight="1" x14ac:dyDescent="0.25"/>
    <row r="2926" ht="14.85" customHeight="1" x14ac:dyDescent="0.25"/>
    <row r="2927" ht="14.85" customHeight="1" x14ac:dyDescent="0.25"/>
    <row r="2928" ht="14.85" customHeight="1" x14ac:dyDescent="0.25"/>
    <row r="2929" ht="14.85" customHeight="1" x14ac:dyDescent="0.25"/>
    <row r="2930" ht="14.85" customHeight="1" x14ac:dyDescent="0.25"/>
    <row r="2931" ht="14.85" customHeight="1" x14ac:dyDescent="0.25"/>
    <row r="2932" ht="14.85" customHeight="1" x14ac:dyDescent="0.25"/>
    <row r="2933" ht="14.85" customHeight="1" x14ac:dyDescent="0.25"/>
    <row r="2934" ht="14.85" customHeight="1" x14ac:dyDescent="0.25"/>
    <row r="2935" ht="14.85" customHeight="1" x14ac:dyDescent="0.25"/>
    <row r="2936" ht="14.85" customHeight="1" x14ac:dyDescent="0.25"/>
    <row r="2937" ht="14.85" customHeight="1" x14ac:dyDescent="0.25"/>
    <row r="2938" ht="14.85" customHeight="1" x14ac:dyDescent="0.25"/>
    <row r="2939" ht="14.85" customHeight="1" x14ac:dyDescent="0.25"/>
    <row r="2940" ht="14.85" customHeight="1" x14ac:dyDescent="0.25"/>
    <row r="2941" ht="14.85" customHeight="1" x14ac:dyDescent="0.25"/>
    <row r="2942" ht="14.85" customHeight="1" x14ac:dyDescent="0.25"/>
    <row r="2943" ht="14.85" customHeight="1" x14ac:dyDescent="0.25"/>
    <row r="2944" ht="14.85" customHeight="1" x14ac:dyDescent="0.25"/>
    <row r="2945" ht="14.85" customHeight="1" x14ac:dyDescent="0.25"/>
    <row r="2946" ht="14.85" customHeight="1" x14ac:dyDescent="0.25"/>
    <row r="2947" ht="14.85" customHeight="1" x14ac:dyDescent="0.25"/>
    <row r="2948" ht="14.85" customHeight="1" x14ac:dyDescent="0.25"/>
    <row r="2949" ht="14.85" customHeight="1" x14ac:dyDescent="0.25"/>
    <row r="2950" ht="14.85" customHeight="1" x14ac:dyDescent="0.25"/>
    <row r="2951" ht="14.85" customHeight="1" x14ac:dyDescent="0.25"/>
    <row r="2952" ht="14.85" customHeight="1" x14ac:dyDescent="0.25"/>
    <row r="2953" ht="14.85" customHeight="1" x14ac:dyDescent="0.25"/>
    <row r="2954" ht="14.85" customHeight="1" x14ac:dyDescent="0.25"/>
    <row r="2955" ht="14.85" customHeight="1" x14ac:dyDescent="0.25"/>
    <row r="2956" ht="14.85" customHeight="1" x14ac:dyDescent="0.25"/>
    <row r="2957" ht="14.85" customHeight="1" x14ac:dyDescent="0.25"/>
    <row r="2958" ht="14.85" customHeight="1" x14ac:dyDescent="0.25"/>
    <row r="2959" ht="14.85" customHeight="1" x14ac:dyDescent="0.25"/>
    <row r="2960" ht="14.85" customHeight="1" x14ac:dyDescent="0.25"/>
    <row r="2961" ht="14.85" customHeight="1" x14ac:dyDescent="0.25"/>
    <row r="2962" ht="14.85" customHeight="1" x14ac:dyDescent="0.25"/>
    <row r="2963" ht="14.85" customHeight="1" x14ac:dyDescent="0.25"/>
    <row r="2964" ht="14.85" customHeight="1" x14ac:dyDescent="0.25"/>
    <row r="2965" ht="14.85" customHeight="1" x14ac:dyDescent="0.25"/>
    <row r="2966" ht="14.85" customHeight="1" x14ac:dyDescent="0.25"/>
    <row r="2967" ht="14.85" customHeight="1" x14ac:dyDescent="0.25"/>
    <row r="2968" ht="14.85" customHeight="1" x14ac:dyDescent="0.25"/>
    <row r="2969" ht="14.85" customHeight="1" x14ac:dyDescent="0.25"/>
    <row r="2970" ht="14.85" customHeight="1" x14ac:dyDescent="0.25"/>
    <row r="2971" ht="14.85" customHeight="1" x14ac:dyDescent="0.25"/>
    <row r="2972" ht="14.85" customHeight="1" x14ac:dyDescent="0.25"/>
    <row r="2973" ht="14.85" customHeight="1" x14ac:dyDescent="0.25"/>
    <row r="2974" ht="14.85" customHeight="1" x14ac:dyDescent="0.25"/>
    <row r="2975" ht="14.85" customHeight="1" x14ac:dyDescent="0.25"/>
    <row r="2976" ht="14.85" customHeight="1" x14ac:dyDescent="0.25"/>
    <row r="2977" ht="14.85" customHeight="1" x14ac:dyDescent="0.25"/>
    <row r="2978" ht="14.85" customHeight="1" x14ac:dyDescent="0.25"/>
    <row r="2979" ht="14.85" customHeight="1" x14ac:dyDescent="0.25"/>
    <row r="2980" ht="14.85" customHeight="1" x14ac:dyDescent="0.25"/>
    <row r="2981" ht="14.85" customHeight="1" x14ac:dyDescent="0.25"/>
    <row r="2982" ht="14.85" customHeight="1" x14ac:dyDescent="0.25"/>
    <row r="2983" ht="14.85" customHeight="1" x14ac:dyDescent="0.25"/>
    <row r="2984" ht="14.85" customHeight="1" x14ac:dyDescent="0.25"/>
    <row r="2985" ht="14.85" customHeight="1" x14ac:dyDescent="0.25"/>
    <row r="2986" ht="14.85" customHeight="1" x14ac:dyDescent="0.25"/>
    <row r="2987" ht="14.85" customHeight="1" x14ac:dyDescent="0.25"/>
    <row r="2988" ht="14.85" customHeight="1" x14ac:dyDescent="0.25"/>
    <row r="2989" ht="14.85" customHeight="1" x14ac:dyDescent="0.25"/>
    <row r="2990" ht="14.85" customHeight="1" x14ac:dyDescent="0.25"/>
    <row r="2991" ht="14.85" customHeight="1" x14ac:dyDescent="0.25"/>
    <row r="2992" ht="14.85" customHeight="1" x14ac:dyDescent="0.25"/>
    <row r="2993" ht="14.85" customHeight="1" x14ac:dyDescent="0.25"/>
    <row r="2994" ht="14.85" customHeight="1" x14ac:dyDescent="0.25"/>
    <row r="2995" ht="14.85" customHeight="1" x14ac:dyDescent="0.25"/>
    <row r="2996" ht="14.85" customHeight="1" x14ac:dyDescent="0.25"/>
    <row r="2997" ht="14.85" customHeight="1" x14ac:dyDescent="0.25"/>
    <row r="2998" ht="14.85" customHeight="1" x14ac:dyDescent="0.25"/>
    <row r="2999" ht="14.85" customHeight="1" x14ac:dyDescent="0.25"/>
    <row r="3000" ht="14.85" customHeight="1" x14ac:dyDescent="0.25"/>
    <row r="3001" ht="14.85" customHeight="1" x14ac:dyDescent="0.25"/>
    <row r="3002" ht="14.85" customHeight="1" x14ac:dyDescent="0.25"/>
    <row r="3003" ht="14.85" customHeight="1" x14ac:dyDescent="0.25"/>
    <row r="3004" ht="14.85" customHeight="1" x14ac:dyDescent="0.25"/>
    <row r="3005" ht="14.85" customHeight="1" x14ac:dyDescent="0.25"/>
    <row r="3006" ht="14.85" customHeight="1" x14ac:dyDescent="0.25"/>
    <row r="3007" ht="14.85" customHeight="1" x14ac:dyDescent="0.25"/>
    <row r="3008" ht="14.85" customHeight="1" x14ac:dyDescent="0.25"/>
    <row r="3009" ht="14.85" customHeight="1" x14ac:dyDescent="0.25"/>
    <row r="3010" ht="14.85" customHeight="1" x14ac:dyDescent="0.25"/>
    <row r="3011" ht="14.85" customHeight="1" x14ac:dyDescent="0.25"/>
    <row r="3012" ht="14.85" customHeight="1" x14ac:dyDescent="0.25"/>
    <row r="3013" ht="14.85" customHeight="1" x14ac:dyDescent="0.25"/>
    <row r="3014" ht="14.85" customHeight="1" x14ac:dyDescent="0.25"/>
    <row r="3015" ht="14.85" customHeight="1" x14ac:dyDescent="0.25"/>
    <row r="3016" ht="14.85" customHeight="1" x14ac:dyDescent="0.25"/>
    <row r="3017" ht="14.85" customHeight="1" x14ac:dyDescent="0.25"/>
    <row r="3018" ht="14.85" customHeight="1" x14ac:dyDescent="0.25"/>
    <row r="3019" ht="14.85" customHeight="1" x14ac:dyDescent="0.25"/>
    <row r="3020" ht="14.85" customHeight="1" x14ac:dyDescent="0.25"/>
    <row r="3021" ht="14.85" customHeight="1" x14ac:dyDescent="0.25"/>
    <row r="3022" ht="14.85" customHeight="1" x14ac:dyDescent="0.25"/>
    <row r="3023" ht="14.85" customHeight="1" x14ac:dyDescent="0.25"/>
    <row r="3024" ht="14.85" customHeight="1" x14ac:dyDescent="0.25"/>
    <row r="3025" ht="14.85" customHeight="1" x14ac:dyDescent="0.25"/>
    <row r="3026" ht="14.85" customHeight="1" x14ac:dyDescent="0.25"/>
    <row r="3027" ht="14.85" customHeight="1" x14ac:dyDescent="0.25"/>
    <row r="3028" ht="14.85" customHeight="1" x14ac:dyDescent="0.25"/>
    <row r="3029" ht="14.85" customHeight="1" x14ac:dyDescent="0.25"/>
    <row r="3030" ht="14.85" customHeight="1" x14ac:dyDescent="0.25"/>
    <row r="3031" ht="14.85" customHeight="1" x14ac:dyDescent="0.25"/>
    <row r="3032" ht="14.85" customHeight="1" x14ac:dyDescent="0.25"/>
    <row r="3033" ht="14.85" customHeight="1" x14ac:dyDescent="0.25"/>
    <row r="3034" ht="14.85" customHeight="1" x14ac:dyDescent="0.25"/>
    <row r="3035" ht="14.85" customHeight="1" x14ac:dyDescent="0.25"/>
    <row r="3036" ht="14.85" customHeight="1" x14ac:dyDescent="0.25"/>
    <row r="3037" ht="14.85" customHeight="1" x14ac:dyDescent="0.25"/>
    <row r="3038" ht="14.85" customHeight="1" x14ac:dyDescent="0.25"/>
    <row r="3039" ht="14.85" customHeight="1" x14ac:dyDescent="0.25"/>
    <row r="3040" ht="14.85" customHeight="1" x14ac:dyDescent="0.25"/>
    <row r="3041" ht="14.85" customHeight="1" x14ac:dyDescent="0.25"/>
    <row r="3042" ht="14.85" customHeight="1" x14ac:dyDescent="0.25"/>
    <row r="3043" ht="14.85" customHeight="1" x14ac:dyDescent="0.25"/>
    <row r="3044" ht="14.85" customHeight="1" x14ac:dyDescent="0.25"/>
    <row r="3045" ht="14.85" customHeight="1" x14ac:dyDescent="0.25"/>
    <row r="3046" ht="14.85" customHeight="1" x14ac:dyDescent="0.25"/>
    <row r="3047" ht="14.85" customHeight="1" x14ac:dyDescent="0.25"/>
    <row r="3048" ht="14.85" customHeight="1" x14ac:dyDescent="0.25"/>
    <row r="3049" ht="14.85" customHeight="1" x14ac:dyDescent="0.25"/>
    <row r="3050" ht="14.85" customHeight="1" x14ac:dyDescent="0.25"/>
    <row r="3051" ht="14.85" customHeight="1" x14ac:dyDescent="0.25"/>
    <row r="3052" ht="14.85" customHeight="1" x14ac:dyDescent="0.25"/>
    <row r="3053" ht="14.85" customHeight="1" x14ac:dyDescent="0.25"/>
    <row r="3054" ht="14.85" customHeight="1" x14ac:dyDescent="0.25"/>
    <row r="3055" ht="14.85" customHeight="1" x14ac:dyDescent="0.25"/>
    <row r="3056" ht="14.85" customHeight="1" x14ac:dyDescent="0.25"/>
    <row r="3057" ht="14.85" customHeight="1" x14ac:dyDescent="0.25"/>
    <row r="3058" ht="14.85" customHeight="1" x14ac:dyDescent="0.25"/>
    <row r="3059" ht="14.85" customHeight="1" x14ac:dyDescent="0.25"/>
    <row r="3060" ht="14.85" customHeight="1" x14ac:dyDescent="0.25"/>
    <row r="3061" ht="14.85" customHeight="1" x14ac:dyDescent="0.25"/>
    <row r="3062" ht="14.85" customHeight="1" x14ac:dyDescent="0.25"/>
    <row r="3063" ht="14.85" customHeight="1" x14ac:dyDescent="0.25"/>
    <row r="3064" ht="14.85" customHeight="1" x14ac:dyDescent="0.25"/>
    <row r="3065" ht="14.85" customHeight="1" x14ac:dyDescent="0.25"/>
    <row r="3066" ht="14.85" customHeight="1" x14ac:dyDescent="0.25"/>
    <row r="3067" ht="14.85" customHeight="1" x14ac:dyDescent="0.25"/>
    <row r="3068" ht="14.85" customHeight="1" x14ac:dyDescent="0.25"/>
    <row r="3069" ht="14.85" customHeight="1" x14ac:dyDescent="0.25"/>
    <row r="3070" ht="14.85" customHeight="1" x14ac:dyDescent="0.25"/>
    <row r="3071" ht="14.85" customHeight="1" x14ac:dyDescent="0.25"/>
    <row r="3072" ht="14.85" customHeight="1" x14ac:dyDescent="0.25"/>
    <row r="3073" ht="14.85" customHeight="1" x14ac:dyDescent="0.25"/>
    <row r="3074" ht="14.85" customHeight="1" x14ac:dyDescent="0.25"/>
    <row r="3075" ht="14.85" customHeight="1" x14ac:dyDescent="0.25"/>
    <row r="3076" ht="14.85" customHeight="1" x14ac:dyDescent="0.25"/>
    <row r="3077" ht="14.85" customHeight="1" x14ac:dyDescent="0.25"/>
    <row r="3078" ht="14.85" customHeight="1" x14ac:dyDescent="0.25"/>
    <row r="3079" ht="14.85" customHeight="1" x14ac:dyDescent="0.25"/>
    <row r="3080" ht="14.85" customHeight="1" x14ac:dyDescent="0.25"/>
    <row r="3081" ht="14.85" customHeight="1" x14ac:dyDescent="0.25"/>
    <row r="3082" ht="14.85" customHeight="1" x14ac:dyDescent="0.25"/>
    <row r="3083" ht="14.85" customHeight="1" x14ac:dyDescent="0.25"/>
    <row r="3084" ht="14.85" customHeight="1" x14ac:dyDescent="0.25"/>
    <row r="3085" ht="14.85" customHeight="1" x14ac:dyDescent="0.25"/>
    <row r="3086" ht="14.85" customHeight="1" x14ac:dyDescent="0.25"/>
    <row r="3087" ht="14.85" customHeight="1" x14ac:dyDescent="0.25"/>
    <row r="3088" ht="14.85" customHeight="1" x14ac:dyDescent="0.25"/>
    <row r="3089" ht="14.85" customHeight="1" x14ac:dyDescent="0.25"/>
    <row r="3090" ht="14.85" customHeight="1" x14ac:dyDescent="0.25"/>
    <row r="3091" ht="14.85" customHeight="1" x14ac:dyDescent="0.25"/>
    <row r="3092" ht="14.85" customHeight="1" x14ac:dyDescent="0.25"/>
    <row r="3093" ht="14.85" customHeight="1" x14ac:dyDescent="0.25"/>
    <row r="3094" ht="14.85" customHeight="1" x14ac:dyDescent="0.25"/>
    <row r="3095" ht="14.85" customHeight="1" x14ac:dyDescent="0.25"/>
    <row r="3096" ht="14.85" customHeight="1" x14ac:dyDescent="0.25"/>
    <row r="3097" ht="14.85" customHeight="1" x14ac:dyDescent="0.25"/>
    <row r="3098" ht="14.85" customHeight="1" x14ac:dyDescent="0.25"/>
    <row r="3099" ht="14.85" customHeight="1" x14ac:dyDescent="0.25"/>
    <row r="3100" ht="14.85" customHeight="1" x14ac:dyDescent="0.25"/>
    <row r="3101" ht="14.85" customHeight="1" x14ac:dyDescent="0.25"/>
    <row r="3102" ht="14.85" customHeight="1" x14ac:dyDescent="0.25"/>
    <row r="3103" ht="14.85" customHeight="1" x14ac:dyDescent="0.25"/>
    <row r="3104" ht="14.85" customHeight="1" x14ac:dyDescent="0.25"/>
    <row r="3105" ht="14.85" customHeight="1" x14ac:dyDescent="0.25"/>
    <row r="3106" ht="14.85" customHeight="1" x14ac:dyDescent="0.25"/>
    <row r="3107" ht="14.85" customHeight="1" x14ac:dyDescent="0.25"/>
    <row r="3108" ht="14.85" customHeight="1" x14ac:dyDescent="0.25"/>
    <row r="3109" ht="14.85" customHeight="1" x14ac:dyDescent="0.25"/>
    <row r="3110" ht="14.85" customHeight="1" x14ac:dyDescent="0.25"/>
    <row r="3111" ht="14.85" customHeight="1" x14ac:dyDescent="0.25"/>
    <row r="3112" ht="14.85" customHeight="1" x14ac:dyDescent="0.25"/>
    <row r="3113" ht="14.85" customHeight="1" x14ac:dyDescent="0.25"/>
    <row r="3114" ht="14.85" customHeight="1" x14ac:dyDescent="0.25"/>
    <row r="3115" ht="14.85" customHeight="1" x14ac:dyDescent="0.25"/>
    <row r="3116" ht="14.85" customHeight="1" x14ac:dyDescent="0.25"/>
    <row r="3117" ht="14.85" customHeight="1" x14ac:dyDescent="0.25"/>
    <row r="3118" ht="14.85" customHeight="1" x14ac:dyDescent="0.25"/>
    <row r="3119" ht="14.85" customHeight="1" x14ac:dyDescent="0.25"/>
    <row r="3120" ht="14.85" customHeight="1" x14ac:dyDescent="0.25"/>
    <row r="3121" ht="14.85" customHeight="1" x14ac:dyDescent="0.25"/>
    <row r="3122" ht="14.85" customHeight="1" x14ac:dyDescent="0.25"/>
    <row r="3123" ht="14.85" customHeight="1" x14ac:dyDescent="0.25"/>
    <row r="3124" ht="14.85" customHeight="1" x14ac:dyDescent="0.25"/>
    <row r="3125" ht="14.85" customHeight="1" x14ac:dyDescent="0.25"/>
    <row r="3126" ht="14.85" customHeight="1" x14ac:dyDescent="0.25"/>
    <row r="3127" ht="14.85" customHeight="1" x14ac:dyDescent="0.25"/>
    <row r="3128" ht="14.85" customHeight="1" x14ac:dyDescent="0.25"/>
    <row r="3129" ht="14.85" customHeight="1" x14ac:dyDescent="0.25"/>
    <row r="3130" ht="14.85" customHeight="1" x14ac:dyDescent="0.25"/>
    <row r="3131" ht="14.85" customHeight="1" x14ac:dyDescent="0.25"/>
    <row r="3132" ht="14.85" customHeight="1" x14ac:dyDescent="0.25"/>
    <row r="3133" ht="14.85" customHeight="1" x14ac:dyDescent="0.25"/>
    <row r="3134" ht="14.85" customHeight="1" x14ac:dyDescent="0.25"/>
    <row r="3135" ht="14.85" customHeight="1" x14ac:dyDescent="0.25"/>
    <row r="3136" ht="14.85" customHeight="1" x14ac:dyDescent="0.25"/>
    <row r="3137" ht="14.85" customHeight="1" x14ac:dyDescent="0.25"/>
    <row r="3138" ht="14.85" customHeight="1" x14ac:dyDescent="0.25"/>
    <row r="3139" ht="14.85" customHeight="1" x14ac:dyDescent="0.25"/>
    <row r="3140" ht="14.85" customHeight="1" x14ac:dyDescent="0.25"/>
    <row r="3141" ht="14.85" customHeight="1" x14ac:dyDescent="0.25"/>
    <row r="3142" ht="14.85" customHeight="1" x14ac:dyDescent="0.25"/>
    <row r="3143" ht="14.85" customHeight="1" x14ac:dyDescent="0.25"/>
    <row r="3144" ht="14.85" customHeight="1" x14ac:dyDescent="0.25"/>
    <row r="3145" ht="14.85" customHeight="1" x14ac:dyDescent="0.25"/>
    <row r="3146" ht="14.85" customHeight="1" x14ac:dyDescent="0.25"/>
    <row r="3147" ht="14.85" customHeight="1" x14ac:dyDescent="0.25"/>
    <row r="3148" ht="14.85" customHeight="1" x14ac:dyDescent="0.25"/>
    <row r="3149" ht="14.85" customHeight="1" x14ac:dyDescent="0.25"/>
    <row r="3150" ht="14.85" customHeight="1" x14ac:dyDescent="0.25"/>
    <row r="3151" ht="14.85" customHeight="1" x14ac:dyDescent="0.25"/>
    <row r="3152" ht="14.85" customHeight="1" x14ac:dyDescent="0.25"/>
    <row r="3153" ht="14.85" customHeight="1" x14ac:dyDescent="0.25"/>
    <row r="3154" ht="14.85" customHeight="1" x14ac:dyDescent="0.25"/>
    <row r="3155" ht="14.85" customHeight="1" x14ac:dyDescent="0.25"/>
    <row r="3156" ht="14.85" customHeight="1" x14ac:dyDescent="0.25"/>
    <row r="3157" ht="14.85" customHeight="1" x14ac:dyDescent="0.25"/>
    <row r="3158" ht="14.85" customHeight="1" x14ac:dyDescent="0.25"/>
    <row r="3159" ht="14.85" customHeight="1" x14ac:dyDescent="0.25"/>
    <row r="3160" ht="14.85" customHeight="1" x14ac:dyDescent="0.25"/>
    <row r="3161" ht="14.85" customHeight="1" x14ac:dyDescent="0.25"/>
    <row r="3162" ht="14.85" customHeight="1" x14ac:dyDescent="0.25"/>
    <row r="3163" ht="14.85" customHeight="1" x14ac:dyDescent="0.25"/>
    <row r="3164" ht="14.85" customHeight="1" x14ac:dyDescent="0.25"/>
    <row r="3165" ht="14.85" customHeight="1" x14ac:dyDescent="0.25"/>
    <row r="3166" ht="14.85" customHeight="1" x14ac:dyDescent="0.25"/>
    <row r="3167" ht="14.85" customHeight="1" x14ac:dyDescent="0.25"/>
    <row r="3168" ht="14.85" customHeight="1" x14ac:dyDescent="0.25"/>
    <row r="3169" ht="14.85" customHeight="1" x14ac:dyDescent="0.25"/>
    <row r="3170" ht="14.85" customHeight="1" x14ac:dyDescent="0.25"/>
    <row r="3171" ht="14.85" customHeight="1" x14ac:dyDescent="0.25"/>
    <row r="3172" ht="14.85" customHeight="1" x14ac:dyDescent="0.25"/>
    <row r="3173" ht="14.85" customHeight="1" x14ac:dyDescent="0.25"/>
    <row r="3174" ht="14.85" customHeight="1" x14ac:dyDescent="0.25"/>
    <row r="3175" ht="14.85" customHeight="1" x14ac:dyDescent="0.25"/>
    <row r="3176" ht="14.85" customHeight="1" x14ac:dyDescent="0.25"/>
    <row r="3177" ht="14.85" customHeight="1" x14ac:dyDescent="0.25"/>
    <row r="3178" ht="14.85" customHeight="1" x14ac:dyDescent="0.25"/>
    <row r="3179" ht="14.85" customHeight="1" x14ac:dyDescent="0.25"/>
    <row r="3180" ht="14.85" customHeight="1" x14ac:dyDescent="0.25"/>
    <row r="3181" ht="14.85" customHeight="1" x14ac:dyDescent="0.25"/>
    <row r="3182" ht="14.85" customHeight="1" x14ac:dyDescent="0.25"/>
    <row r="3183" ht="14.85" customHeight="1" x14ac:dyDescent="0.25"/>
    <row r="3184" ht="14.85" customHeight="1" x14ac:dyDescent="0.25"/>
    <row r="3185" ht="14.85" customHeight="1" x14ac:dyDescent="0.25"/>
    <row r="3186" ht="14.85" customHeight="1" x14ac:dyDescent="0.25"/>
    <row r="3187" ht="14.85" customHeight="1" x14ac:dyDescent="0.25"/>
    <row r="3188" ht="14.85" customHeight="1" x14ac:dyDescent="0.25"/>
    <row r="3189" ht="14.85" customHeight="1" x14ac:dyDescent="0.25"/>
    <row r="3190" ht="14.85" customHeight="1" x14ac:dyDescent="0.25"/>
    <row r="3191" ht="14.85" customHeight="1" x14ac:dyDescent="0.25"/>
    <row r="3192" ht="14.85" customHeight="1" x14ac:dyDescent="0.25"/>
    <row r="3193" ht="14.85" customHeight="1" x14ac:dyDescent="0.25"/>
    <row r="3194" ht="14.85" customHeight="1" x14ac:dyDescent="0.25"/>
    <row r="3195" ht="14.85" customHeight="1" x14ac:dyDescent="0.25"/>
    <row r="3196" ht="14.85" customHeight="1" x14ac:dyDescent="0.25"/>
    <row r="3197" ht="14.85" customHeight="1" x14ac:dyDescent="0.25"/>
    <row r="3198" ht="14.85" customHeight="1" x14ac:dyDescent="0.25"/>
    <row r="3199" ht="14.85" customHeight="1" x14ac:dyDescent="0.25"/>
    <row r="3200" ht="14.85" customHeight="1" x14ac:dyDescent="0.25"/>
    <row r="3201" ht="14.85" customHeight="1" x14ac:dyDescent="0.25"/>
    <row r="3202" ht="14.85" customHeight="1" x14ac:dyDescent="0.25"/>
    <row r="3203" ht="14.85" customHeight="1" x14ac:dyDescent="0.25"/>
    <row r="3204" ht="14.85" customHeight="1" x14ac:dyDescent="0.25"/>
    <row r="3205" ht="14.85" customHeight="1" x14ac:dyDescent="0.25"/>
    <row r="3206" ht="14.85" customHeight="1" x14ac:dyDescent="0.25"/>
    <row r="3207" ht="14.85" customHeight="1" x14ac:dyDescent="0.25"/>
    <row r="3208" ht="14.85" customHeight="1" x14ac:dyDescent="0.25"/>
    <row r="3209" ht="14.85" customHeight="1" x14ac:dyDescent="0.25"/>
    <row r="3210" ht="14.85" customHeight="1" x14ac:dyDescent="0.25"/>
    <row r="3211" ht="14.85" customHeight="1" x14ac:dyDescent="0.25"/>
    <row r="3212" ht="14.85" customHeight="1" x14ac:dyDescent="0.25"/>
    <row r="3213" ht="14.85" customHeight="1" x14ac:dyDescent="0.25"/>
    <row r="3214" ht="14.85" customHeight="1" x14ac:dyDescent="0.25"/>
    <row r="3215" ht="14.85" customHeight="1" x14ac:dyDescent="0.25"/>
    <row r="3216" ht="14.85" customHeight="1" x14ac:dyDescent="0.25"/>
    <row r="3217" ht="14.85" customHeight="1" x14ac:dyDescent="0.25"/>
    <row r="3218" ht="14.85" customHeight="1" x14ac:dyDescent="0.25"/>
    <row r="3219" ht="14.85" customHeight="1" x14ac:dyDescent="0.25"/>
    <row r="3220" ht="14.85" customHeight="1" x14ac:dyDescent="0.25"/>
    <row r="3221" ht="14.85" customHeight="1" x14ac:dyDescent="0.25"/>
    <row r="3222" ht="14.85" customHeight="1" x14ac:dyDescent="0.25"/>
    <row r="3223" ht="14.85" customHeight="1" x14ac:dyDescent="0.25"/>
    <row r="3224" ht="14.85" customHeight="1" x14ac:dyDescent="0.25"/>
    <row r="3225" ht="14.85" customHeight="1" x14ac:dyDescent="0.25"/>
    <row r="3226" ht="14.85" customHeight="1" x14ac:dyDescent="0.25"/>
    <row r="3227" ht="14.85" customHeight="1" x14ac:dyDescent="0.25"/>
    <row r="3228" ht="14.85" customHeight="1" x14ac:dyDescent="0.25"/>
    <row r="3229" ht="14.85" customHeight="1" x14ac:dyDescent="0.25"/>
    <row r="3230" ht="14.85" customHeight="1" x14ac:dyDescent="0.25"/>
    <row r="3231" ht="14.85" customHeight="1" x14ac:dyDescent="0.25"/>
    <row r="3232" ht="14.85" customHeight="1" x14ac:dyDescent="0.25"/>
    <row r="3233" ht="14.85" customHeight="1" x14ac:dyDescent="0.25"/>
    <row r="3234" ht="14.85" customHeight="1" x14ac:dyDescent="0.25"/>
    <row r="3235" ht="14.85" customHeight="1" x14ac:dyDescent="0.25"/>
    <row r="3236" ht="14.85" customHeight="1" x14ac:dyDescent="0.25"/>
    <row r="3237" ht="14.85" customHeight="1" x14ac:dyDescent="0.25"/>
    <row r="3238" ht="14.85" customHeight="1" x14ac:dyDescent="0.25"/>
    <row r="3239" ht="14.85" customHeight="1" x14ac:dyDescent="0.25"/>
    <row r="3240" ht="14.85" customHeight="1" x14ac:dyDescent="0.25"/>
    <row r="3241" ht="14.85" customHeight="1" x14ac:dyDescent="0.25"/>
    <row r="3242" ht="14.85" customHeight="1" x14ac:dyDescent="0.25"/>
    <row r="3243" ht="14.85" customHeight="1" x14ac:dyDescent="0.25"/>
    <row r="3244" ht="14.85" customHeight="1" x14ac:dyDescent="0.25"/>
    <row r="3245" ht="14.85" customHeight="1" x14ac:dyDescent="0.25"/>
    <row r="3246" ht="14.85" customHeight="1" x14ac:dyDescent="0.25"/>
    <row r="3247" ht="14.85" customHeight="1" x14ac:dyDescent="0.25"/>
    <row r="3248" ht="14.85" customHeight="1" x14ac:dyDescent="0.25"/>
    <row r="3249" ht="14.85" customHeight="1" x14ac:dyDescent="0.25"/>
    <row r="3250" ht="14.85" customHeight="1" x14ac:dyDescent="0.25"/>
    <row r="3251" ht="14.85" customHeight="1" x14ac:dyDescent="0.25"/>
    <row r="3252" ht="14.85" customHeight="1" x14ac:dyDescent="0.25"/>
    <row r="3253" ht="14.85" customHeight="1" x14ac:dyDescent="0.25"/>
    <row r="3254" ht="14.85" customHeight="1" x14ac:dyDescent="0.25"/>
    <row r="3255" ht="14.85" customHeight="1" x14ac:dyDescent="0.25"/>
    <row r="3256" ht="14.85" customHeight="1" x14ac:dyDescent="0.25"/>
    <row r="3257" ht="14.85" customHeight="1" x14ac:dyDescent="0.25"/>
    <row r="3258" ht="14.85" customHeight="1" x14ac:dyDescent="0.25"/>
    <row r="3259" ht="14.85" customHeight="1" x14ac:dyDescent="0.25"/>
    <row r="3260" ht="14.85" customHeight="1" x14ac:dyDescent="0.25"/>
    <row r="3261" ht="14.85" customHeight="1" x14ac:dyDescent="0.25"/>
    <row r="3262" ht="14.85" customHeight="1" x14ac:dyDescent="0.25"/>
    <row r="3263" ht="14.85" customHeight="1" x14ac:dyDescent="0.25"/>
    <row r="3264" ht="14.85" customHeight="1" x14ac:dyDescent="0.25"/>
    <row r="3265" ht="14.85" customHeight="1" x14ac:dyDescent="0.25"/>
    <row r="3266" ht="14.85" customHeight="1" x14ac:dyDescent="0.25"/>
    <row r="3267" ht="14.85" customHeight="1" x14ac:dyDescent="0.25"/>
    <row r="3268" ht="14.85" customHeight="1" x14ac:dyDescent="0.25"/>
    <row r="3269" ht="14.85" customHeight="1" x14ac:dyDescent="0.25"/>
    <row r="3270" ht="14.85" customHeight="1" x14ac:dyDescent="0.25"/>
    <row r="3271" ht="14.85" customHeight="1" x14ac:dyDescent="0.25"/>
    <row r="3272" ht="14.85" customHeight="1" x14ac:dyDescent="0.25"/>
    <row r="3273" ht="14.85" customHeight="1" x14ac:dyDescent="0.25"/>
    <row r="3274" ht="14.85" customHeight="1" x14ac:dyDescent="0.25"/>
    <row r="3275" ht="14.85" customHeight="1" x14ac:dyDescent="0.25"/>
    <row r="3276" ht="14.85" customHeight="1" x14ac:dyDescent="0.25"/>
    <row r="3277" ht="14.85" customHeight="1" x14ac:dyDescent="0.25"/>
    <row r="3278" ht="14.85" customHeight="1" x14ac:dyDescent="0.25"/>
    <row r="3279" ht="14.85" customHeight="1" x14ac:dyDescent="0.25"/>
    <row r="3280" ht="14.85" customHeight="1" x14ac:dyDescent="0.25"/>
    <row r="3281" ht="14.85" customHeight="1" x14ac:dyDescent="0.25"/>
    <row r="3282" ht="14.85" customHeight="1" x14ac:dyDescent="0.25"/>
    <row r="3283" ht="14.85" customHeight="1" x14ac:dyDescent="0.25"/>
    <row r="3284" ht="14.85" customHeight="1" x14ac:dyDescent="0.25"/>
    <row r="3285" ht="14.85" customHeight="1" x14ac:dyDescent="0.25"/>
    <row r="3286" ht="14.85" customHeight="1" x14ac:dyDescent="0.25"/>
    <row r="3287" ht="14.85" customHeight="1" x14ac:dyDescent="0.25"/>
    <row r="3288" ht="14.85" customHeight="1" x14ac:dyDescent="0.25"/>
    <row r="3289" ht="14.85" customHeight="1" x14ac:dyDescent="0.25"/>
    <row r="3290" ht="14.85" customHeight="1" x14ac:dyDescent="0.25"/>
    <row r="3291" ht="14.85" customHeight="1" x14ac:dyDescent="0.25"/>
    <row r="3292" ht="14.85" customHeight="1" x14ac:dyDescent="0.25"/>
    <row r="3293" ht="14.85" customHeight="1" x14ac:dyDescent="0.25"/>
    <row r="3294" ht="14.85" customHeight="1" x14ac:dyDescent="0.25"/>
    <row r="3295" ht="14.85" customHeight="1" x14ac:dyDescent="0.25"/>
    <row r="3296" ht="14.85" customHeight="1" x14ac:dyDescent="0.25"/>
    <row r="3297" ht="14.85" customHeight="1" x14ac:dyDescent="0.25"/>
    <row r="3298" ht="14.85" customHeight="1" x14ac:dyDescent="0.25"/>
    <row r="3299" ht="14.85" customHeight="1" x14ac:dyDescent="0.25"/>
    <row r="3300" ht="14.85" customHeight="1" x14ac:dyDescent="0.25"/>
    <row r="3301" ht="14.85" customHeight="1" x14ac:dyDescent="0.25"/>
    <row r="3302" ht="14.85" customHeight="1" x14ac:dyDescent="0.25"/>
    <row r="3303" ht="14.85" customHeight="1" x14ac:dyDescent="0.25"/>
    <row r="3304" ht="14.85" customHeight="1" x14ac:dyDescent="0.25"/>
    <row r="3305" ht="14.85" customHeight="1" x14ac:dyDescent="0.25"/>
    <row r="3306" ht="14.85" customHeight="1" x14ac:dyDescent="0.25"/>
    <row r="3307" ht="14.85" customHeight="1" x14ac:dyDescent="0.25"/>
    <row r="3308" ht="14.85" customHeight="1" x14ac:dyDescent="0.25"/>
    <row r="3309" ht="14.85" customHeight="1" x14ac:dyDescent="0.25"/>
    <row r="3310" ht="14.85" customHeight="1" x14ac:dyDescent="0.25"/>
    <row r="3311" ht="14.85" customHeight="1" x14ac:dyDescent="0.25"/>
    <row r="3312" ht="14.85" customHeight="1" x14ac:dyDescent="0.25"/>
    <row r="3313" ht="14.85" customHeight="1" x14ac:dyDescent="0.25"/>
    <row r="3314" ht="14.85" customHeight="1" x14ac:dyDescent="0.25"/>
    <row r="3315" ht="14.85" customHeight="1" x14ac:dyDescent="0.25"/>
    <row r="3316" ht="14.85" customHeight="1" x14ac:dyDescent="0.25"/>
    <row r="3317" ht="14.85" customHeight="1" x14ac:dyDescent="0.25"/>
    <row r="3318" ht="14.85" customHeight="1" x14ac:dyDescent="0.25"/>
    <row r="3319" ht="14.85" customHeight="1" x14ac:dyDescent="0.25"/>
    <row r="3320" ht="14.85" customHeight="1" x14ac:dyDescent="0.25"/>
    <row r="3321" ht="14.85" customHeight="1" x14ac:dyDescent="0.25"/>
    <row r="3322" ht="14.85" customHeight="1" x14ac:dyDescent="0.25"/>
    <row r="3323" ht="14.85" customHeight="1" x14ac:dyDescent="0.25"/>
    <row r="3324" ht="14.85" customHeight="1" x14ac:dyDescent="0.25"/>
    <row r="3325" ht="14.85" customHeight="1" x14ac:dyDescent="0.25"/>
    <row r="3326" ht="14.85" customHeight="1" x14ac:dyDescent="0.25"/>
    <row r="3327" ht="14.85" customHeight="1" x14ac:dyDescent="0.25"/>
    <row r="3328" ht="14.85" customHeight="1" x14ac:dyDescent="0.25"/>
    <row r="3329" ht="14.85" customHeight="1" x14ac:dyDescent="0.25"/>
    <row r="3330" ht="14.85" customHeight="1" x14ac:dyDescent="0.25"/>
    <row r="3331" ht="14.85" customHeight="1" x14ac:dyDescent="0.25"/>
    <row r="3332" ht="14.85" customHeight="1" x14ac:dyDescent="0.25"/>
    <row r="3333" ht="14.85" customHeight="1" x14ac:dyDescent="0.25"/>
    <row r="3334" ht="14.85" customHeight="1" x14ac:dyDescent="0.25"/>
    <row r="3335" ht="14.85" customHeight="1" x14ac:dyDescent="0.25"/>
    <row r="3336" ht="14.85" customHeight="1" x14ac:dyDescent="0.25"/>
    <row r="3337" ht="14.85" customHeight="1" x14ac:dyDescent="0.25"/>
    <row r="3338" ht="14.85" customHeight="1" x14ac:dyDescent="0.25"/>
    <row r="3339" ht="14.85" customHeight="1" x14ac:dyDescent="0.25"/>
    <row r="3340" ht="14.85" customHeight="1" x14ac:dyDescent="0.25"/>
    <row r="3341" ht="14.85" customHeight="1" x14ac:dyDescent="0.25"/>
    <row r="3342" ht="14.85" customHeight="1" x14ac:dyDescent="0.25"/>
    <row r="3343" ht="14.85" customHeight="1" x14ac:dyDescent="0.25"/>
    <row r="3344" ht="14.85" customHeight="1" x14ac:dyDescent="0.25"/>
    <row r="3345" ht="14.85" customHeight="1" x14ac:dyDescent="0.25"/>
    <row r="3346" ht="14.85" customHeight="1" x14ac:dyDescent="0.25"/>
    <row r="3347" ht="14.85" customHeight="1" x14ac:dyDescent="0.25"/>
    <row r="3348" ht="14.85" customHeight="1" x14ac:dyDescent="0.25"/>
    <row r="3349" ht="14.85" customHeight="1" x14ac:dyDescent="0.25"/>
    <row r="3350" ht="14.85" customHeight="1" x14ac:dyDescent="0.25"/>
    <row r="3351" ht="14.85" customHeight="1" x14ac:dyDescent="0.25"/>
    <row r="3352" ht="14.85" customHeight="1" x14ac:dyDescent="0.25"/>
    <row r="3353" ht="14.85" customHeight="1" x14ac:dyDescent="0.25"/>
    <row r="3354" ht="14.85" customHeight="1" x14ac:dyDescent="0.25"/>
    <row r="3355" ht="14.85" customHeight="1" x14ac:dyDescent="0.25"/>
    <row r="3356" ht="14.85" customHeight="1" x14ac:dyDescent="0.25"/>
    <row r="3357" ht="14.85" customHeight="1" x14ac:dyDescent="0.25"/>
    <row r="3358" ht="14.85" customHeight="1" x14ac:dyDescent="0.25"/>
    <row r="3359" ht="14.85" customHeight="1" x14ac:dyDescent="0.25"/>
    <row r="3360" ht="14.85" customHeight="1" x14ac:dyDescent="0.25"/>
    <row r="3361" ht="14.85" customHeight="1" x14ac:dyDescent="0.25"/>
    <row r="3362" ht="14.85" customHeight="1" x14ac:dyDescent="0.25"/>
    <row r="3363" ht="14.85" customHeight="1" x14ac:dyDescent="0.25"/>
    <row r="3364" ht="14.85" customHeight="1" x14ac:dyDescent="0.25"/>
    <row r="3365" ht="14.85" customHeight="1" x14ac:dyDescent="0.25"/>
    <row r="3366" ht="14.85" customHeight="1" x14ac:dyDescent="0.25"/>
    <row r="3367" ht="14.85" customHeight="1" x14ac:dyDescent="0.25"/>
    <row r="3368" ht="14.85" customHeight="1" x14ac:dyDescent="0.25"/>
    <row r="3369" ht="14.85" customHeight="1" x14ac:dyDescent="0.25"/>
    <row r="3370" ht="14.85" customHeight="1" x14ac:dyDescent="0.25"/>
    <row r="3371" ht="14.85" customHeight="1" x14ac:dyDescent="0.25"/>
    <row r="3372" ht="14.85" customHeight="1" x14ac:dyDescent="0.25"/>
    <row r="3373" ht="14.85" customHeight="1" x14ac:dyDescent="0.25"/>
    <row r="3374" ht="14.85" customHeight="1" x14ac:dyDescent="0.25"/>
    <row r="3375" ht="14.85" customHeight="1" x14ac:dyDescent="0.25"/>
    <row r="3376" ht="14.85" customHeight="1" x14ac:dyDescent="0.25"/>
    <row r="3377" ht="14.85" customHeight="1" x14ac:dyDescent="0.25"/>
    <row r="3378" ht="14.85" customHeight="1" x14ac:dyDescent="0.25"/>
    <row r="3379" ht="14.85" customHeight="1" x14ac:dyDescent="0.25"/>
    <row r="3380" ht="14.85" customHeight="1" x14ac:dyDescent="0.25"/>
    <row r="3381" ht="14.85" customHeight="1" x14ac:dyDescent="0.25"/>
    <row r="3382" ht="14.85" customHeight="1" x14ac:dyDescent="0.25"/>
    <row r="3383" ht="14.85" customHeight="1" x14ac:dyDescent="0.25"/>
    <row r="3384" ht="14.85" customHeight="1" x14ac:dyDescent="0.25"/>
    <row r="3385" ht="14.85" customHeight="1" x14ac:dyDescent="0.25"/>
    <row r="3386" ht="14.85" customHeight="1" x14ac:dyDescent="0.25"/>
    <row r="3387" ht="14.85" customHeight="1" x14ac:dyDescent="0.25"/>
    <row r="3388" ht="14.85" customHeight="1" x14ac:dyDescent="0.25"/>
    <row r="3389" ht="14.85" customHeight="1" x14ac:dyDescent="0.25"/>
    <row r="3390" ht="14.85" customHeight="1" x14ac:dyDescent="0.25"/>
    <row r="3391" ht="14.85" customHeight="1" x14ac:dyDescent="0.25"/>
    <row r="3392" ht="14.85" customHeight="1" x14ac:dyDescent="0.25"/>
    <row r="3393" ht="14.85" customHeight="1" x14ac:dyDescent="0.25"/>
    <row r="3394" ht="14.85" customHeight="1" x14ac:dyDescent="0.25"/>
    <row r="3395" ht="14.85" customHeight="1" x14ac:dyDescent="0.25"/>
    <row r="3396" ht="14.85" customHeight="1" x14ac:dyDescent="0.25"/>
    <row r="3397" ht="14.85" customHeight="1" x14ac:dyDescent="0.25"/>
    <row r="3398" ht="14.85" customHeight="1" x14ac:dyDescent="0.25"/>
    <row r="3399" ht="14.85" customHeight="1" x14ac:dyDescent="0.25"/>
    <row r="3400" ht="14.85" customHeight="1" x14ac:dyDescent="0.25"/>
    <row r="3401" ht="14.85" customHeight="1" x14ac:dyDescent="0.25"/>
    <row r="3402" ht="14.85" customHeight="1" x14ac:dyDescent="0.25"/>
    <row r="3403" ht="14.85" customHeight="1" x14ac:dyDescent="0.25"/>
    <row r="3404" ht="14.85" customHeight="1" x14ac:dyDescent="0.25"/>
    <row r="3405" ht="14.85" customHeight="1" x14ac:dyDescent="0.25"/>
    <row r="3406" ht="14.85" customHeight="1" x14ac:dyDescent="0.25"/>
    <row r="3407" ht="14.85" customHeight="1" x14ac:dyDescent="0.25"/>
    <row r="3408" ht="14.85" customHeight="1" x14ac:dyDescent="0.25"/>
    <row r="3409" ht="14.85" customHeight="1" x14ac:dyDescent="0.25"/>
    <row r="3410" ht="14.85" customHeight="1" x14ac:dyDescent="0.25"/>
    <row r="3411" ht="14.85" customHeight="1" x14ac:dyDescent="0.25"/>
    <row r="3412" ht="14.85" customHeight="1" x14ac:dyDescent="0.25"/>
    <row r="3413" ht="14.85" customHeight="1" x14ac:dyDescent="0.25"/>
    <row r="3414" ht="14.85" customHeight="1" x14ac:dyDescent="0.25"/>
    <row r="3415" ht="14.85" customHeight="1" x14ac:dyDescent="0.25"/>
    <row r="3416" ht="14.85" customHeight="1" x14ac:dyDescent="0.25"/>
    <row r="3417" ht="14.85" customHeight="1" x14ac:dyDescent="0.25"/>
    <row r="3418" ht="14.85" customHeight="1" x14ac:dyDescent="0.25"/>
    <row r="3419" ht="14.85" customHeight="1" x14ac:dyDescent="0.25"/>
    <row r="3420" ht="14.85" customHeight="1" x14ac:dyDescent="0.25"/>
    <row r="3421" ht="14.85" customHeight="1" x14ac:dyDescent="0.25"/>
    <row r="3422" ht="14.85" customHeight="1" x14ac:dyDescent="0.25"/>
    <row r="3423" ht="14.85" customHeight="1" x14ac:dyDescent="0.25"/>
    <row r="3424" ht="14.85" customHeight="1" x14ac:dyDescent="0.25"/>
    <row r="3425" ht="14.85" customHeight="1" x14ac:dyDescent="0.25"/>
    <row r="3426" ht="14.85" customHeight="1" x14ac:dyDescent="0.25"/>
    <row r="3427" ht="14.85" customHeight="1" x14ac:dyDescent="0.25"/>
    <row r="3428" ht="14.85" customHeight="1" x14ac:dyDescent="0.25"/>
    <row r="3429" ht="14.85" customHeight="1" x14ac:dyDescent="0.25"/>
    <row r="3430" ht="14.85" customHeight="1" x14ac:dyDescent="0.25"/>
    <row r="3431" ht="14.85" customHeight="1" x14ac:dyDescent="0.25"/>
    <row r="3432" ht="14.85" customHeight="1" x14ac:dyDescent="0.25"/>
    <row r="3433" ht="14.85" customHeight="1" x14ac:dyDescent="0.25"/>
    <row r="3434" ht="14.85" customHeight="1" x14ac:dyDescent="0.25"/>
    <row r="3435" ht="14.85" customHeight="1" x14ac:dyDescent="0.25"/>
    <row r="3436" ht="14.85" customHeight="1" x14ac:dyDescent="0.25"/>
    <row r="3437" ht="14.85" customHeight="1" x14ac:dyDescent="0.25"/>
    <row r="3438" ht="14.85" customHeight="1" x14ac:dyDescent="0.25"/>
    <row r="3439" ht="14.85" customHeight="1" x14ac:dyDescent="0.25"/>
    <row r="3440" ht="14.85" customHeight="1" x14ac:dyDescent="0.25"/>
    <row r="3441" ht="14.85" customHeight="1" x14ac:dyDescent="0.25"/>
    <row r="3442" ht="14.85" customHeight="1" x14ac:dyDescent="0.25"/>
    <row r="3443" ht="14.85" customHeight="1" x14ac:dyDescent="0.25"/>
    <row r="3444" ht="14.85" customHeight="1" x14ac:dyDescent="0.25"/>
    <row r="3445" ht="14.85" customHeight="1" x14ac:dyDescent="0.25"/>
    <row r="3446" ht="14.85" customHeight="1" x14ac:dyDescent="0.25"/>
    <row r="3447" ht="14.85" customHeight="1" x14ac:dyDescent="0.25"/>
    <row r="3448" ht="14.85" customHeight="1" x14ac:dyDescent="0.25"/>
    <row r="3449" ht="14.85" customHeight="1" x14ac:dyDescent="0.25"/>
    <row r="3450" ht="14.85" customHeight="1" x14ac:dyDescent="0.25"/>
    <row r="3451" ht="14.85" customHeight="1" x14ac:dyDescent="0.25"/>
    <row r="3452" ht="14.85" customHeight="1" x14ac:dyDescent="0.25"/>
    <row r="3453" ht="14.85" customHeight="1" x14ac:dyDescent="0.25"/>
    <row r="3454" ht="14.85" customHeight="1" x14ac:dyDescent="0.25"/>
    <row r="3455" ht="14.85" customHeight="1" x14ac:dyDescent="0.25"/>
    <row r="3456" ht="14.85" customHeight="1" x14ac:dyDescent="0.25"/>
    <row r="3457" ht="14.85" customHeight="1" x14ac:dyDescent="0.25"/>
    <row r="3458" ht="14.85" customHeight="1" x14ac:dyDescent="0.25"/>
    <row r="3459" ht="14.85" customHeight="1" x14ac:dyDescent="0.25"/>
    <row r="3460" ht="14.85" customHeight="1" x14ac:dyDescent="0.25"/>
    <row r="3461" ht="14.85" customHeight="1" x14ac:dyDescent="0.25"/>
    <row r="3462" ht="14.85" customHeight="1" x14ac:dyDescent="0.25"/>
    <row r="3463" ht="14.85" customHeight="1" x14ac:dyDescent="0.25"/>
    <row r="3464" ht="14.85" customHeight="1" x14ac:dyDescent="0.25"/>
    <row r="3465" ht="14.85" customHeight="1" x14ac:dyDescent="0.25"/>
    <row r="3466" ht="14.85" customHeight="1" x14ac:dyDescent="0.25"/>
    <row r="3467" ht="14.85" customHeight="1" x14ac:dyDescent="0.25"/>
    <row r="3468" ht="14.85" customHeight="1" x14ac:dyDescent="0.25"/>
    <row r="3469" ht="14.85" customHeight="1" x14ac:dyDescent="0.25"/>
    <row r="3470" ht="14.85" customHeight="1" x14ac:dyDescent="0.25"/>
    <row r="3471" ht="14.85" customHeight="1" x14ac:dyDescent="0.25"/>
    <row r="3472" ht="14.85" customHeight="1" x14ac:dyDescent="0.25"/>
    <row r="3473" ht="14.85" customHeight="1" x14ac:dyDescent="0.25"/>
    <row r="3474" ht="14.85" customHeight="1" x14ac:dyDescent="0.25"/>
    <row r="3475" ht="14.85" customHeight="1" x14ac:dyDescent="0.25"/>
    <row r="3476" ht="14.85" customHeight="1" x14ac:dyDescent="0.25"/>
    <row r="3477" ht="14.85" customHeight="1" x14ac:dyDescent="0.25"/>
    <row r="3478" ht="14.85" customHeight="1" x14ac:dyDescent="0.25"/>
    <row r="3479" ht="14.85" customHeight="1" x14ac:dyDescent="0.25"/>
    <row r="3480" ht="14.85" customHeight="1" x14ac:dyDescent="0.25"/>
    <row r="3481" ht="14.85" customHeight="1" x14ac:dyDescent="0.25"/>
    <row r="3482" ht="14.85" customHeight="1" x14ac:dyDescent="0.25"/>
    <row r="3483" ht="14.85" customHeight="1" x14ac:dyDescent="0.25"/>
    <row r="3484" ht="14.85" customHeight="1" x14ac:dyDescent="0.25"/>
    <row r="3485" ht="14.85" customHeight="1" x14ac:dyDescent="0.25"/>
    <row r="3486" ht="14.85" customHeight="1" x14ac:dyDescent="0.25"/>
    <row r="3487" ht="14.85" customHeight="1" x14ac:dyDescent="0.25"/>
    <row r="3488" ht="14.85" customHeight="1" x14ac:dyDescent="0.25"/>
    <row r="3489" ht="14.85" customHeight="1" x14ac:dyDescent="0.25"/>
    <row r="3490" ht="14.85" customHeight="1" x14ac:dyDescent="0.25"/>
    <row r="3491" ht="14.85" customHeight="1" x14ac:dyDescent="0.25"/>
    <row r="3492" ht="14.85" customHeight="1" x14ac:dyDescent="0.25"/>
    <row r="3493" ht="14.85" customHeight="1" x14ac:dyDescent="0.25"/>
    <row r="3494" ht="14.85" customHeight="1" x14ac:dyDescent="0.25"/>
    <row r="3495" ht="14.85" customHeight="1" x14ac:dyDescent="0.25"/>
    <row r="3496" ht="14.85" customHeight="1" x14ac:dyDescent="0.25"/>
    <row r="3497" ht="14.85" customHeight="1" x14ac:dyDescent="0.25"/>
    <row r="3498" ht="14.85" customHeight="1" x14ac:dyDescent="0.25"/>
    <row r="3499" ht="14.85" customHeight="1" x14ac:dyDescent="0.25"/>
    <row r="3500" ht="14.85" customHeight="1" x14ac:dyDescent="0.25"/>
    <row r="3501" ht="14.85" customHeight="1" x14ac:dyDescent="0.25"/>
    <row r="3502" ht="14.85" customHeight="1" x14ac:dyDescent="0.25"/>
    <row r="3503" ht="14.85" customHeight="1" x14ac:dyDescent="0.25"/>
    <row r="3504" ht="14.85" customHeight="1" x14ac:dyDescent="0.25"/>
    <row r="3505" ht="14.85" customHeight="1" x14ac:dyDescent="0.25"/>
    <row r="3506" ht="14.85" customHeight="1" x14ac:dyDescent="0.25"/>
    <row r="3507" ht="14.85" customHeight="1" x14ac:dyDescent="0.25"/>
    <row r="3508" ht="14.85" customHeight="1" x14ac:dyDescent="0.25"/>
    <row r="3509" ht="14.85" customHeight="1" x14ac:dyDescent="0.25"/>
    <row r="3510" ht="14.85" customHeight="1" x14ac:dyDescent="0.25"/>
    <row r="3511" ht="14.85" customHeight="1" x14ac:dyDescent="0.25"/>
    <row r="3512" ht="14.85" customHeight="1" x14ac:dyDescent="0.25"/>
    <row r="3513" ht="14.85" customHeight="1" x14ac:dyDescent="0.25"/>
    <row r="3514" ht="14.85" customHeight="1" x14ac:dyDescent="0.25"/>
    <row r="3515" ht="14.85" customHeight="1" x14ac:dyDescent="0.25"/>
    <row r="3516" ht="14.85" customHeight="1" x14ac:dyDescent="0.25"/>
    <row r="3517" ht="14.85" customHeight="1" x14ac:dyDescent="0.25"/>
    <row r="3518" ht="14.85" customHeight="1" x14ac:dyDescent="0.25"/>
    <row r="3519" ht="14.85" customHeight="1" x14ac:dyDescent="0.25"/>
    <row r="3520" ht="14.85" customHeight="1" x14ac:dyDescent="0.25"/>
    <row r="3521" ht="14.85" customHeight="1" x14ac:dyDescent="0.25"/>
    <row r="3522" ht="14.85" customHeight="1" x14ac:dyDescent="0.25"/>
    <row r="3523" ht="14.85" customHeight="1" x14ac:dyDescent="0.25"/>
    <row r="3524" ht="14.85" customHeight="1" x14ac:dyDescent="0.25"/>
    <row r="3525" ht="14.85" customHeight="1" x14ac:dyDescent="0.25"/>
    <row r="3526" ht="14.85" customHeight="1" x14ac:dyDescent="0.25"/>
    <row r="3527" ht="14.85" customHeight="1" x14ac:dyDescent="0.25"/>
    <row r="3528" ht="14.85" customHeight="1" x14ac:dyDescent="0.25"/>
    <row r="3529" ht="14.85" customHeight="1" x14ac:dyDescent="0.25"/>
    <row r="3530" ht="14.85" customHeight="1" x14ac:dyDescent="0.25"/>
    <row r="3531" ht="14.85" customHeight="1" x14ac:dyDescent="0.25"/>
    <row r="3532" ht="14.85" customHeight="1" x14ac:dyDescent="0.25"/>
    <row r="3533" ht="14.85" customHeight="1" x14ac:dyDescent="0.25"/>
    <row r="3534" ht="14.85" customHeight="1" x14ac:dyDescent="0.25"/>
    <row r="3535" ht="14.85" customHeight="1" x14ac:dyDescent="0.25"/>
    <row r="3536" ht="14.85" customHeight="1" x14ac:dyDescent="0.25"/>
    <row r="3537" ht="14.85" customHeight="1" x14ac:dyDescent="0.25"/>
    <row r="3538" ht="14.85" customHeight="1" x14ac:dyDescent="0.25"/>
    <row r="3539" ht="14.85" customHeight="1" x14ac:dyDescent="0.25"/>
    <row r="3540" ht="14.85" customHeight="1" x14ac:dyDescent="0.25"/>
    <row r="3541" ht="14.85" customHeight="1" x14ac:dyDescent="0.25"/>
    <row r="3542" ht="14.85" customHeight="1" x14ac:dyDescent="0.25"/>
    <row r="3543" ht="14.85" customHeight="1" x14ac:dyDescent="0.25"/>
    <row r="3544" ht="14.85" customHeight="1" x14ac:dyDescent="0.25"/>
    <row r="3545" ht="14.85" customHeight="1" x14ac:dyDescent="0.25"/>
    <row r="3546" ht="14.85" customHeight="1" x14ac:dyDescent="0.25"/>
    <row r="3547" ht="14.85" customHeight="1" x14ac:dyDescent="0.25"/>
    <row r="3548" ht="14.85" customHeight="1" x14ac:dyDescent="0.25"/>
    <row r="3549" ht="14.85" customHeight="1" x14ac:dyDescent="0.25"/>
    <row r="3550" ht="14.85" customHeight="1" x14ac:dyDescent="0.25"/>
    <row r="3551" ht="14.85" customHeight="1" x14ac:dyDescent="0.25"/>
    <row r="3552" ht="14.85" customHeight="1" x14ac:dyDescent="0.25"/>
    <row r="3553" ht="14.85" customHeight="1" x14ac:dyDescent="0.25"/>
    <row r="3554" ht="14.85" customHeight="1" x14ac:dyDescent="0.25"/>
    <row r="3555" ht="14.85" customHeight="1" x14ac:dyDescent="0.25"/>
    <row r="3556" ht="14.85" customHeight="1" x14ac:dyDescent="0.25"/>
    <row r="3557" ht="14.85" customHeight="1" x14ac:dyDescent="0.25"/>
    <row r="3558" ht="14.85" customHeight="1" x14ac:dyDescent="0.25"/>
    <row r="3559" ht="14.85" customHeight="1" x14ac:dyDescent="0.25"/>
    <row r="3560" ht="14.85" customHeight="1" x14ac:dyDescent="0.25"/>
    <row r="3561" ht="14.85" customHeight="1" x14ac:dyDescent="0.25"/>
    <row r="3562" ht="14.85" customHeight="1" x14ac:dyDescent="0.25"/>
    <row r="3563" ht="14.85" customHeight="1" x14ac:dyDescent="0.25"/>
    <row r="3564" ht="14.85" customHeight="1" x14ac:dyDescent="0.25"/>
    <row r="3565" ht="14.85" customHeight="1" x14ac:dyDescent="0.25"/>
    <row r="3566" ht="14.85" customHeight="1" x14ac:dyDescent="0.25"/>
    <row r="3567" ht="14.85" customHeight="1" x14ac:dyDescent="0.25"/>
    <row r="3568" ht="14.85" customHeight="1" x14ac:dyDescent="0.25"/>
    <row r="3569" ht="14.85" customHeight="1" x14ac:dyDescent="0.25"/>
    <row r="3570" ht="14.85" customHeight="1" x14ac:dyDescent="0.25"/>
    <row r="3571" ht="14.85" customHeight="1" x14ac:dyDescent="0.25"/>
    <row r="3572" ht="14.85" customHeight="1" x14ac:dyDescent="0.25"/>
    <row r="3573" ht="14.85" customHeight="1" x14ac:dyDescent="0.25"/>
    <row r="3574" ht="14.85" customHeight="1" x14ac:dyDescent="0.25"/>
    <row r="3575" ht="14.85" customHeight="1" x14ac:dyDescent="0.25"/>
    <row r="3576" ht="14.85" customHeight="1" x14ac:dyDescent="0.25"/>
    <row r="3577" ht="14.85" customHeight="1" x14ac:dyDescent="0.25"/>
    <row r="3578" ht="14.85" customHeight="1" x14ac:dyDescent="0.25"/>
    <row r="3579" ht="14.85" customHeight="1" x14ac:dyDescent="0.25"/>
    <row r="3580" ht="14.85" customHeight="1" x14ac:dyDescent="0.25"/>
    <row r="3581" ht="14.85" customHeight="1" x14ac:dyDescent="0.25"/>
    <row r="3582" ht="14.85" customHeight="1" x14ac:dyDescent="0.25"/>
    <row r="3583" ht="14.85" customHeight="1" x14ac:dyDescent="0.25"/>
    <row r="3584" ht="14.85" customHeight="1" x14ac:dyDescent="0.25"/>
    <row r="3585" ht="14.85" customHeight="1" x14ac:dyDescent="0.25"/>
    <row r="3586" ht="14.85" customHeight="1" x14ac:dyDescent="0.25"/>
    <row r="3587" ht="14.85" customHeight="1" x14ac:dyDescent="0.25"/>
    <row r="3588" ht="14.85" customHeight="1" x14ac:dyDescent="0.25"/>
    <row r="3589" ht="14.85" customHeight="1" x14ac:dyDescent="0.25"/>
    <row r="3590" ht="14.85" customHeight="1" x14ac:dyDescent="0.25"/>
    <row r="3591" ht="14.85" customHeight="1" x14ac:dyDescent="0.25"/>
    <row r="3592" ht="14.85" customHeight="1" x14ac:dyDescent="0.25"/>
    <row r="3593" ht="14.85" customHeight="1" x14ac:dyDescent="0.25"/>
    <row r="3594" ht="14.85" customHeight="1" x14ac:dyDescent="0.25"/>
    <row r="3595" ht="14.85" customHeight="1" x14ac:dyDescent="0.25"/>
    <row r="3596" ht="14.85" customHeight="1" x14ac:dyDescent="0.25"/>
    <row r="3597" ht="14.85" customHeight="1" x14ac:dyDescent="0.25"/>
    <row r="3598" ht="14.85" customHeight="1" x14ac:dyDescent="0.25"/>
    <row r="3599" ht="14.85" customHeight="1" x14ac:dyDescent="0.25"/>
    <row r="3600" ht="14.85" customHeight="1" x14ac:dyDescent="0.25"/>
    <row r="3601" ht="14.85" customHeight="1" x14ac:dyDescent="0.25"/>
    <row r="3602" ht="14.85" customHeight="1" x14ac:dyDescent="0.25"/>
    <row r="3603" ht="14.85" customHeight="1" x14ac:dyDescent="0.25"/>
    <row r="3604" ht="14.85" customHeight="1" x14ac:dyDescent="0.25"/>
    <row r="3605" ht="14.85" customHeight="1" x14ac:dyDescent="0.25"/>
    <row r="3606" ht="14.85" customHeight="1" x14ac:dyDescent="0.25"/>
    <row r="3607" ht="14.85" customHeight="1" x14ac:dyDescent="0.25"/>
    <row r="3608" ht="14.85" customHeight="1" x14ac:dyDescent="0.25"/>
    <row r="3609" ht="14.85" customHeight="1" x14ac:dyDescent="0.25"/>
    <row r="3610" ht="14.85" customHeight="1" x14ac:dyDescent="0.25"/>
    <row r="3611" ht="14.85" customHeight="1" x14ac:dyDescent="0.25"/>
    <row r="3612" ht="14.85" customHeight="1" x14ac:dyDescent="0.25"/>
    <row r="3613" ht="14.85" customHeight="1" x14ac:dyDescent="0.25"/>
    <row r="3614" ht="14.85" customHeight="1" x14ac:dyDescent="0.25"/>
    <row r="3615" ht="14.85" customHeight="1" x14ac:dyDescent="0.25"/>
    <row r="3616" ht="14.85" customHeight="1" x14ac:dyDescent="0.25"/>
    <row r="3617" ht="14.85" customHeight="1" x14ac:dyDescent="0.25"/>
    <row r="3618" ht="14.85" customHeight="1" x14ac:dyDescent="0.25"/>
    <row r="3619" ht="14.85" customHeight="1" x14ac:dyDescent="0.25"/>
    <row r="3620" ht="14.85" customHeight="1" x14ac:dyDescent="0.25"/>
    <row r="3621" ht="14.85" customHeight="1" x14ac:dyDescent="0.25"/>
    <row r="3622" ht="14.85" customHeight="1" x14ac:dyDescent="0.25"/>
    <row r="3623" ht="14.85" customHeight="1" x14ac:dyDescent="0.25"/>
    <row r="3624" ht="14.85" customHeight="1" x14ac:dyDescent="0.25"/>
    <row r="3625" ht="14.85" customHeight="1" x14ac:dyDescent="0.25"/>
    <row r="3626" ht="14.85" customHeight="1" x14ac:dyDescent="0.25"/>
    <row r="3627" ht="14.85" customHeight="1" x14ac:dyDescent="0.25"/>
    <row r="3628" ht="14.85" customHeight="1" x14ac:dyDescent="0.25"/>
    <row r="3629" ht="14.85" customHeight="1" x14ac:dyDescent="0.25"/>
    <row r="3630" ht="14.85" customHeight="1" x14ac:dyDescent="0.25"/>
    <row r="3631" ht="14.85" customHeight="1" x14ac:dyDescent="0.25"/>
    <row r="3632" ht="14.85" customHeight="1" x14ac:dyDescent="0.25"/>
    <row r="3633" ht="14.85" customHeight="1" x14ac:dyDescent="0.25"/>
    <row r="3634" ht="14.85" customHeight="1" x14ac:dyDescent="0.25"/>
    <row r="3635" ht="14.85" customHeight="1" x14ac:dyDescent="0.25"/>
    <row r="3636" ht="14.85" customHeight="1" x14ac:dyDescent="0.25"/>
    <row r="3637" ht="14.85" customHeight="1" x14ac:dyDescent="0.25"/>
    <row r="3638" ht="14.85" customHeight="1" x14ac:dyDescent="0.25"/>
    <row r="3639" ht="14.85" customHeight="1" x14ac:dyDescent="0.25"/>
    <row r="3640" ht="14.85" customHeight="1" x14ac:dyDescent="0.25"/>
    <row r="3641" ht="14.85" customHeight="1" x14ac:dyDescent="0.25"/>
    <row r="3642" ht="14.85" customHeight="1" x14ac:dyDescent="0.25"/>
    <row r="3643" ht="14.85" customHeight="1" x14ac:dyDescent="0.25"/>
    <row r="3644" ht="14.85" customHeight="1" x14ac:dyDescent="0.25"/>
    <row r="3645" ht="14.85" customHeight="1" x14ac:dyDescent="0.25"/>
    <row r="3646" ht="14.85" customHeight="1" x14ac:dyDescent="0.25"/>
    <row r="3647" ht="14.85" customHeight="1" x14ac:dyDescent="0.25"/>
    <row r="3648" ht="14.85" customHeight="1" x14ac:dyDescent="0.25"/>
    <row r="3649" ht="14.85" customHeight="1" x14ac:dyDescent="0.25"/>
    <row r="3650" ht="14.85" customHeight="1" x14ac:dyDescent="0.25"/>
    <row r="3651" ht="14.85" customHeight="1" x14ac:dyDescent="0.25"/>
    <row r="3652" ht="14.85" customHeight="1" x14ac:dyDescent="0.25"/>
    <row r="3653" ht="14.85" customHeight="1" x14ac:dyDescent="0.25"/>
    <row r="3654" ht="14.85" customHeight="1" x14ac:dyDescent="0.25"/>
    <row r="3655" ht="14.85" customHeight="1" x14ac:dyDescent="0.25"/>
    <row r="3656" ht="14.85" customHeight="1" x14ac:dyDescent="0.25"/>
    <row r="3657" ht="14.85" customHeight="1" x14ac:dyDescent="0.25"/>
    <row r="3658" ht="14.85" customHeight="1" x14ac:dyDescent="0.25"/>
    <row r="3659" ht="14.85" customHeight="1" x14ac:dyDescent="0.25"/>
    <row r="3660" ht="14.85" customHeight="1" x14ac:dyDescent="0.25"/>
    <row r="3661" ht="14.85" customHeight="1" x14ac:dyDescent="0.25"/>
    <row r="3662" ht="14.85" customHeight="1" x14ac:dyDescent="0.25"/>
    <row r="3663" ht="14.85" customHeight="1" x14ac:dyDescent="0.25"/>
    <row r="3664" ht="14.85" customHeight="1" x14ac:dyDescent="0.25"/>
    <row r="3665" ht="14.85" customHeight="1" x14ac:dyDescent="0.25"/>
    <row r="3666" ht="14.85" customHeight="1" x14ac:dyDescent="0.25"/>
    <row r="3667" ht="14.85" customHeight="1" x14ac:dyDescent="0.25"/>
    <row r="3668" ht="14.85" customHeight="1" x14ac:dyDescent="0.25"/>
    <row r="3669" ht="14.85" customHeight="1" x14ac:dyDescent="0.25"/>
    <row r="3670" ht="14.85" customHeight="1" x14ac:dyDescent="0.25"/>
    <row r="3671" ht="14.85" customHeight="1" x14ac:dyDescent="0.25"/>
    <row r="3672" ht="14.85" customHeight="1" x14ac:dyDescent="0.25"/>
    <row r="3673" ht="14.85" customHeight="1" x14ac:dyDescent="0.25"/>
    <row r="3674" ht="14.85" customHeight="1" x14ac:dyDescent="0.25"/>
    <row r="3675" ht="14.85" customHeight="1" x14ac:dyDescent="0.25"/>
    <row r="3676" ht="14.85" customHeight="1" x14ac:dyDescent="0.25"/>
    <row r="3677" ht="14.85" customHeight="1" x14ac:dyDescent="0.25"/>
    <row r="3678" ht="14.85" customHeight="1" x14ac:dyDescent="0.25"/>
    <row r="3679" ht="14.85" customHeight="1" x14ac:dyDescent="0.25"/>
    <row r="3680" ht="14.85" customHeight="1" x14ac:dyDescent="0.25"/>
    <row r="3681" ht="14.85" customHeight="1" x14ac:dyDescent="0.25"/>
    <row r="3682" ht="14.85" customHeight="1" x14ac:dyDescent="0.25"/>
    <row r="3683" ht="14.85" customHeight="1" x14ac:dyDescent="0.25"/>
    <row r="3684" ht="14.85" customHeight="1" x14ac:dyDescent="0.25"/>
    <row r="3685" ht="14.85" customHeight="1" x14ac:dyDescent="0.25"/>
    <row r="3686" ht="14.85" customHeight="1" x14ac:dyDescent="0.25"/>
    <row r="3687" ht="14.85" customHeight="1" x14ac:dyDescent="0.25"/>
    <row r="3688" ht="14.85" customHeight="1" x14ac:dyDescent="0.25"/>
    <row r="3689" ht="14.85" customHeight="1" x14ac:dyDescent="0.25"/>
    <row r="3690" ht="14.85" customHeight="1" x14ac:dyDescent="0.25"/>
    <row r="3691" ht="14.85" customHeight="1" x14ac:dyDescent="0.25"/>
    <row r="3692" ht="14.85" customHeight="1" x14ac:dyDescent="0.25"/>
    <row r="3693" ht="14.85" customHeight="1" x14ac:dyDescent="0.25"/>
    <row r="3694" ht="14.85" customHeight="1" x14ac:dyDescent="0.25"/>
    <row r="3695" ht="14.85" customHeight="1" x14ac:dyDescent="0.25"/>
    <row r="3696" ht="14.85" customHeight="1" x14ac:dyDescent="0.25"/>
    <row r="3697" ht="14.85" customHeight="1" x14ac:dyDescent="0.25"/>
    <row r="3698" ht="14.85" customHeight="1" x14ac:dyDescent="0.25"/>
    <row r="3699" ht="14.85" customHeight="1" x14ac:dyDescent="0.25"/>
    <row r="3700" ht="14.85" customHeight="1" x14ac:dyDescent="0.25"/>
    <row r="3701" ht="14.85" customHeight="1" x14ac:dyDescent="0.25"/>
    <row r="3702" ht="14.85" customHeight="1" x14ac:dyDescent="0.25"/>
    <row r="3703" ht="14.85" customHeight="1" x14ac:dyDescent="0.25"/>
    <row r="3704" ht="14.85" customHeight="1" x14ac:dyDescent="0.25"/>
    <row r="3705" ht="14.85" customHeight="1" x14ac:dyDescent="0.25"/>
    <row r="3706" ht="14.85" customHeight="1" x14ac:dyDescent="0.25"/>
    <row r="3707" ht="14.85" customHeight="1" x14ac:dyDescent="0.25"/>
    <row r="3708" ht="14.85" customHeight="1" x14ac:dyDescent="0.25"/>
    <row r="3709" ht="14.85" customHeight="1" x14ac:dyDescent="0.25"/>
    <row r="3710" ht="14.85" customHeight="1" x14ac:dyDescent="0.25"/>
    <row r="3711" ht="14.85" customHeight="1" x14ac:dyDescent="0.25"/>
    <row r="3712" ht="14.85" customHeight="1" x14ac:dyDescent="0.25"/>
    <row r="3713" ht="14.85" customHeight="1" x14ac:dyDescent="0.25"/>
    <row r="3714" ht="14.85" customHeight="1" x14ac:dyDescent="0.25"/>
    <row r="3715" ht="14.85" customHeight="1" x14ac:dyDescent="0.25"/>
    <row r="3716" ht="14.85" customHeight="1" x14ac:dyDescent="0.25"/>
    <row r="3717" ht="14.85" customHeight="1" x14ac:dyDescent="0.25"/>
    <row r="3718" ht="14.85" customHeight="1" x14ac:dyDescent="0.25"/>
    <row r="3719" ht="14.85" customHeight="1" x14ac:dyDescent="0.25"/>
    <row r="3720" ht="14.85" customHeight="1" x14ac:dyDescent="0.25"/>
    <row r="3721" ht="14.85" customHeight="1" x14ac:dyDescent="0.25"/>
    <row r="3722" ht="14.85" customHeight="1" x14ac:dyDescent="0.25"/>
    <row r="3723" ht="14.85" customHeight="1" x14ac:dyDescent="0.25"/>
    <row r="3724" ht="14.85" customHeight="1" x14ac:dyDescent="0.25"/>
    <row r="3725" ht="14.85" customHeight="1" x14ac:dyDescent="0.25"/>
    <row r="3726" ht="14.85" customHeight="1" x14ac:dyDescent="0.25"/>
    <row r="3727" ht="14.85" customHeight="1" x14ac:dyDescent="0.25"/>
    <row r="3728" ht="14.85" customHeight="1" x14ac:dyDescent="0.25"/>
    <row r="3729" ht="14.85" customHeight="1" x14ac:dyDescent="0.25"/>
    <row r="3730" ht="14.85" customHeight="1" x14ac:dyDescent="0.25"/>
    <row r="3731" ht="14.85" customHeight="1" x14ac:dyDescent="0.25"/>
    <row r="3732" ht="14.85" customHeight="1" x14ac:dyDescent="0.25"/>
    <row r="3733" ht="14.85" customHeight="1" x14ac:dyDescent="0.25"/>
    <row r="3734" ht="14.85" customHeight="1" x14ac:dyDescent="0.25"/>
    <row r="3735" ht="14.85" customHeight="1" x14ac:dyDescent="0.25"/>
    <row r="3736" ht="14.85" customHeight="1" x14ac:dyDescent="0.25"/>
    <row r="3737" ht="14.85" customHeight="1" x14ac:dyDescent="0.25"/>
    <row r="3738" ht="14.85" customHeight="1" x14ac:dyDescent="0.25"/>
    <row r="3739" ht="14.85" customHeight="1" x14ac:dyDescent="0.25"/>
    <row r="3740" ht="14.85" customHeight="1" x14ac:dyDescent="0.25"/>
    <row r="3741" ht="14.85" customHeight="1" x14ac:dyDescent="0.25"/>
    <row r="3742" ht="14.85" customHeight="1" x14ac:dyDescent="0.25"/>
    <row r="3743" ht="14.85" customHeight="1" x14ac:dyDescent="0.25"/>
    <row r="3744" ht="14.85" customHeight="1" x14ac:dyDescent="0.25"/>
    <row r="3745" ht="14.85" customHeight="1" x14ac:dyDescent="0.25"/>
    <row r="3746" ht="14.85" customHeight="1" x14ac:dyDescent="0.25"/>
    <row r="3747" ht="14.85" customHeight="1" x14ac:dyDescent="0.25"/>
    <row r="3748" ht="14.85" customHeight="1" x14ac:dyDescent="0.25"/>
    <row r="3749" ht="14.85" customHeight="1" x14ac:dyDescent="0.25"/>
    <row r="3750" ht="14.85" customHeight="1" x14ac:dyDescent="0.25"/>
    <row r="3751" ht="14.85" customHeight="1" x14ac:dyDescent="0.25"/>
    <row r="3752" ht="14.85" customHeight="1" x14ac:dyDescent="0.25"/>
    <row r="3753" ht="14.85" customHeight="1" x14ac:dyDescent="0.25"/>
    <row r="3754" ht="14.85" customHeight="1" x14ac:dyDescent="0.25"/>
    <row r="3755" ht="14.85" customHeight="1" x14ac:dyDescent="0.25"/>
    <row r="3756" ht="14.85" customHeight="1" x14ac:dyDescent="0.25"/>
    <row r="3757" ht="14.85" customHeight="1" x14ac:dyDescent="0.25"/>
    <row r="3758" ht="14.85" customHeight="1" x14ac:dyDescent="0.25"/>
    <row r="3759" ht="14.85" customHeight="1" x14ac:dyDescent="0.25"/>
    <row r="3760" ht="14.85" customHeight="1" x14ac:dyDescent="0.25"/>
    <row r="3761" ht="14.85" customHeight="1" x14ac:dyDescent="0.25"/>
    <row r="3762" ht="14.85" customHeight="1" x14ac:dyDescent="0.25"/>
    <row r="3763" ht="14.85" customHeight="1" x14ac:dyDescent="0.25"/>
    <row r="3764" ht="14.85" customHeight="1" x14ac:dyDescent="0.25"/>
    <row r="3765" ht="14.85" customHeight="1" x14ac:dyDescent="0.25"/>
    <row r="3766" ht="14.85" customHeight="1" x14ac:dyDescent="0.25"/>
    <row r="3767" ht="14.85" customHeight="1" x14ac:dyDescent="0.25"/>
    <row r="3768" ht="14.85" customHeight="1" x14ac:dyDescent="0.25"/>
    <row r="3769" ht="14.85" customHeight="1" x14ac:dyDescent="0.25"/>
    <row r="3770" ht="14.85" customHeight="1" x14ac:dyDescent="0.25"/>
    <row r="3771" ht="14.85" customHeight="1" x14ac:dyDescent="0.25"/>
    <row r="3772" ht="14.85" customHeight="1" x14ac:dyDescent="0.25"/>
    <row r="3773" ht="14.85" customHeight="1" x14ac:dyDescent="0.25"/>
    <row r="3774" ht="14.85" customHeight="1" x14ac:dyDescent="0.25"/>
    <row r="3775" ht="14.85" customHeight="1" x14ac:dyDescent="0.25"/>
    <row r="3776" ht="14.85" customHeight="1" x14ac:dyDescent="0.25"/>
    <row r="3777" ht="14.85" customHeight="1" x14ac:dyDescent="0.25"/>
    <row r="3778" ht="14.85" customHeight="1" x14ac:dyDescent="0.25"/>
    <row r="3779" ht="14.85" customHeight="1" x14ac:dyDescent="0.25"/>
    <row r="3780" ht="14.85" customHeight="1" x14ac:dyDescent="0.25"/>
    <row r="3781" ht="14.85" customHeight="1" x14ac:dyDescent="0.25"/>
    <row r="3782" ht="14.85" customHeight="1" x14ac:dyDescent="0.25"/>
    <row r="3783" ht="14.85" customHeight="1" x14ac:dyDescent="0.25"/>
    <row r="3784" ht="14.85" customHeight="1" x14ac:dyDescent="0.25"/>
    <row r="3785" ht="14.85" customHeight="1" x14ac:dyDescent="0.25"/>
    <row r="3786" ht="14.85" customHeight="1" x14ac:dyDescent="0.25"/>
    <row r="3787" ht="14.85" customHeight="1" x14ac:dyDescent="0.25"/>
    <row r="3788" ht="14.85" customHeight="1" x14ac:dyDescent="0.25"/>
    <row r="3789" ht="14.85" customHeight="1" x14ac:dyDescent="0.25"/>
    <row r="3790" ht="14.85" customHeight="1" x14ac:dyDescent="0.25"/>
    <row r="3791" ht="14.85" customHeight="1" x14ac:dyDescent="0.25"/>
    <row r="3792" ht="14.85" customHeight="1" x14ac:dyDescent="0.25"/>
    <row r="3793" ht="14.85" customHeight="1" x14ac:dyDescent="0.25"/>
    <row r="3794" ht="14.85" customHeight="1" x14ac:dyDescent="0.25"/>
    <row r="3795" ht="14.85" customHeight="1" x14ac:dyDescent="0.25"/>
    <row r="3796" ht="14.85" customHeight="1" x14ac:dyDescent="0.25"/>
    <row r="3797" ht="14.85" customHeight="1" x14ac:dyDescent="0.25"/>
    <row r="3798" ht="14.85" customHeight="1" x14ac:dyDescent="0.25"/>
    <row r="3799" ht="14.85" customHeight="1" x14ac:dyDescent="0.25"/>
    <row r="3800" ht="14.85" customHeight="1" x14ac:dyDescent="0.25"/>
    <row r="3801" ht="14.85" customHeight="1" x14ac:dyDescent="0.25"/>
    <row r="3802" ht="14.85" customHeight="1" x14ac:dyDescent="0.25"/>
    <row r="3803" ht="14.85" customHeight="1" x14ac:dyDescent="0.25"/>
    <row r="3804" ht="14.85" customHeight="1" x14ac:dyDescent="0.25"/>
    <row r="3805" ht="14.85" customHeight="1" x14ac:dyDescent="0.25"/>
    <row r="3806" ht="14.85" customHeight="1" x14ac:dyDescent="0.25"/>
    <row r="3807" ht="14.85" customHeight="1" x14ac:dyDescent="0.25"/>
    <row r="3808" ht="14.85" customHeight="1" x14ac:dyDescent="0.25"/>
    <row r="3809" ht="14.85" customHeight="1" x14ac:dyDescent="0.25"/>
    <row r="3810" ht="14.85" customHeight="1" x14ac:dyDescent="0.25"/>
    <row r="3811" ht="14.85" customHeight="1" x14ac:dyDescent="0.25"/>
    <row r="3812" ht="14.85" customHeight="1" x14ac:dyDescent="0.25"/>
    <row r="3813" ht="14.85" customHeight="1" x14ac:dyDescent="0.25"/>
    <row r="3814" ht="14.85" customHeight="1" x14ac:dyDescent="0.25"/>
    <row r="3815" ht="14.85" customHeight="1" x14ac:dyDescent="0.25"/>
    <row r="3816" ht="14.85" customHeight="1" x14ac:dyDescent="0.25"/>
    <row r="3817" ht="14.85" customHeight="1" x14ac:dyDescent="0.25"/>
    <row r="3818" ht="14.85" customHeight="1" x14ac:dyDescent="0.25"/>
    <row r="3819" ht="14.85" customHeight="1" x14ac:dyDescent="0.25"/>
    <row r="3820" ht="14.85" customHeight="1" x14ac:dyDescent="0.25"/>
    <row r="3821" ht="14.85" customHeight="1" x14ac:dyDescent="0.25"/>
    <row r="3822" ht="14.85" customHeight="1" x14ac:dyDescent="0.25"/>
    <row r="3823" ht="14.85" customHeight="1" x14ac:dyDescent="0.25"/>
    <row r="3824" ht="14.85" customHeight="1" x14ac:dyDescent="0.25"/>
    <row r="3825" ht="14.85" customHeight="1" x14ac:dyDescent="0.25"/>
    <row r="3826" ht="14.85" customHeight="1" x14ac:dyDescent="0.25"/>
    <row r="3827" ht="14.85" customHeight="1" x14ac:dyDescent="0.25"/>
    <row r="3828" ht="14.85" customHeight="1" x14ac:dyDescent="0.25"/>
    <row r="3829" ht="14.85" customHeight="1" x14ac:dyDescent="0.25"/>
    <row r="3830" ht="14.85" customHeight="1" x14ac:dyDescent="0.25"/>
    <row r="3831" ht="14.85" customHeight="1" x14ac:dyDescent="0.25"/>
    <row r="3832" ht="14.85" customHeight="1" x14ac:dyDescent="0.25"/>
    <row r="3833" ht="14.85" customHeight="1" x14ac:dyDescent="0.25"/>
    <row r="3834" ht="14.85" customHeight="1" x14ac:dyDescent="0.25"/>
    <row r="3835" ht="14.85" customHeight="1" x14ac:dyDescent="0.25"/>
    <row r="3836" ht="14.85" customHeight="1" x14ac:dyDescent="0.25"/>
    <row r="3837" ht="14.85" customHeight="1" x14ac:dyDescent="0.25"/>
    <row r="3838" ht="14.85" customHeight="1" x14ac:dyDescent="0.25"/>
    <row r="3839" ht="14.85" customHeight="1" x14ac:dyDescent="0.25"/>
    <row r="3840" ht="14.85" customHeight="1" x14ac:dyDescent="0.25"/>
    <row r="3841" ht="14.85" customHeight="1" x14ac:dyDescent="0.25"/>
    <row r="3842" ht="14.85" customHeight="1" x14ac:dyDescent="0.25"/>
    <row r="3843" ht="14.85" customHeight="1" x14ac:dyDescent="0.25"/>
    <row r="3844" ht="14.85" customHeight="1" x14ac:dyDescent="0.25"/>
    <row r="3845" ht="14.85" customHeight="1" x14ac:dyDescent="0.25"/>
    <row r="3846" ht="14.85" customHeight="1" x14ac:dyDescent="0.25"/>
    <row r="3847" ht="14.85" customHeight="1" x14ac:dyDescent="0.25"/>
    <row r="3848" ht="14.85" customHeight="1" x14ac:dyDescent="0.25"/>
    <row r="3849" ht="14.85" customHeight="1" x14ac:dyDescent="0.25"/>
    <row r="3850" ht="14.85" customHeight="1" x14ac:dyDescent="0.25"/>
    <row r="3851" ht="14.85" customHeight="1" x14ac:dyDescent="0.25"/>
    <row r="3852" ht="14.85" customHeight="1" x14ac:dyDescent="0.25"/>
    <row r="3853" ht="14.85" customHeight="1" x14ac:dyDescent="0.25"/>
    <row r="3854" ht="14.85" customHeight="1" x14ac:dyDescent="0.25"/>
    <row r="3855" ht="14.85" customHeight="1" x14ac:dyDescent="0.25"/>
    <row r="3856" ht="14.85" customHeight="1" x14ac:dyDescent="0.25"/>
    <row r="3857" ht="14.85" customHeight="1" x14ac:dyDescent="0.25"/>
    <row r="3858" ht="14.85" customHeight="1" x14ac:dyDescent="0.25"/>
    <row r="3859" ht="14.85" customHeight="1" x14ac:dyDescent="0.25"/>
    <row r="3860" ht="14.85" customHeight="1" x14ac:dyDescent="0.25"/>
    <row r="3861" ht="14.85" customHeight="1" x14ac:dyDescent="0.25"/>
    <row r="3862" ht="14.85" customHeight="1" x14ac:dyDescent="0.25"/>
    <row r="3863" ht="14.85" customHeight="1" x14ac:dyDescent="0.25"/>
    <row r="3864" ht="14.85" customHeight="1" x14ac:dyDescent="0.25"/>
    <row r="3865" ht="14.85" customHeight="1" x14ac:dyDescent="0.25"/>
    <row r="3866" ht="14.85" customHeight="1" x14ac:dyDescent="0.25"/>
    <row r="3867" ht="14.85" customHeight="1" x14ac:dyDescent="0.25"/>
    <row r="3868" ht="14.85" customHeight="1" x14ac:dyDescent="0.25"/>
    <row r="3869" ht="14.85" customHeight="1" x14ac:dyDescent="0.25"/>
    <row r="3870" ht="14.85" customHeight="1" x14ac:dyDescent="0.25"/>
    <row r="3871" ht="14.85" customHeight="1" x14ac:dyDescent="0.25"/>
    <row r="3872" ht="14.85" customHeight="1" x14ac:dyDescent="0.25"/>
    <row r="3873" ht="14.85" customHeight="1" x14ac:dyDescent="0.25"/>
    <row r="3874" ht="14.85" customHeight="1" x14ac:dyDescent="0.25"/>
    <row r="3875" ht="14.85" customHeight="1" x14ac:dyDescent="0.25"/>
    <row r="3876" ht="14.85" customHeight="1" x14ac:dyDescent="0.25"/>
    <row r="3877" ht="14.85" customHeight="1" x14ac:dyDescent="0.25"/>
    <row r="3878" ht="14.85" customHeight="1" x14ac:dyDescent="0.25"/>
    <row r="3879" ht="14.85" customHeight="1" x14ac:dyDescent="0.25"/>
    <row r="3880" ht="14.85" customHeight="1" x14ac:dyDescent="0.25"/>
    <row r="3881" ht="14.85" customHeight="1" x14ac:dyDescent="0.25"/>
    <row r="3882" ht="14.85" customHeight="1" x14ac:dyDescent="0.25"/>
    <row r="3883" ht="14.85" customHeight="1" x14ac:dyDescent="0.25"/>
    <row r="3884" ht="14.85" customHeight="1" x14ac:dyDescent="0.25"/>
    <row r="3885" ht="14.85" customHeight="1" x14ac:dyDescent="0.25"/>
    <row r="3886" ht="14.85" customHeight="1" x14ac:dyDescent="0.25"/>
    <row r="3887" ht="14.85" customHeight="1" x14ac:dyDescent="0.25"/>
    <row r="3888" ht="14.85" customHeight="1" x14ac:dyDescent="0.25"/>
    <row r="3889" ht="14.85" customHeight="1" x14ac:dyDescent="0.25"/>
    <row r="3890" ht="14.85" customHeight="1" x14ac:dyDescent="0.25"/>
    <row r="3891" ht="14.85" customHeight="1" x14ac:dyDescent="0.25"/>
    <row r="3892" ht="14.85" customHeight="1" x14ac:dyDescent="0.25"/>
    <row r="3893" ht="14.85" customHeight="1" x14ac:dyDescent="0.25"/>
    <row r="3894" ht="14.85" customHeight="1" x14ac:dyDescent="0.25"/>
    <row r="3895" ht="14.85" customHeight="1" x14ac:dyDescent="0.25"/>
    <row r="3896" ht="14.85" customHeight="1" x14ac:dyDescent="0.25"/>
    <row r="3897" ht="14.85" customHeight="1" x14ac:dyDescent="0.25"/>
    <row r="3898" ht="14.85" customHeight="1" x14ac:dyDescent="0.25"/>
    <row r="3899" ht="14.85" customHeight="1" x14ac:dyDescent="0.25"/>
    <row r="3900" ht="14.85" customHeight="1" x14ac:dyDescent="0.25"/>
    <row r="3901" ht="14.85" customHeight="1" x14ac:dyDescent="0.25"/>
    <row r="3902" ht="14.85" customHeight="1" x14ac:dyDescent="0.25"/>
    <row r="3903" ht="14.85" customHeight="1" x14ac:dyDescent="0.25"/>
    <row r="3904" ht="14.85" customHeight="1" x14ac:dyDescent="0.25"/>
    <row r="3905" ht="14.85" customHeight="1" x14ac:dyDescent="0.25"/>
    <row r="3906" ht="14.85" customHeight="1" x14ac:dyDescent="0.25"/>
    <row r="3907" ht="14.85" customHeight="1" x14ac:dyDescent="0.25"/>
    <row r="3908" ht="14.85" customHeight="1" x14ac:dyDescent="0.25"/>
    <row r="3909" ht="14.85" customHeight="1" x14ac:dyDescent="0.25"/>
    <row r="3910" ht="14.85" customHeight="1" x14ac:dyDescent="0.25"/>
    <row r="3911" ht="14.85" customHeight="1" x14ac:dyDescent="0.25"/>
    <row r="3912" ht="14.85" customHeight="1" x14ac:dyDescent="0.25"/>
    <row r="3913" ht="14.85" customHeight="1" x14ac:dyDescent="0.25"/>
    <row r="3914" ht="14.85" customHeight="1" x14ac:dyDescent="0.25"/>
    <row r="3915" ht="14.85" customHeight="1" x14ac:dyDescent="0.25"/>
    <row r="3916" ht="14.85" customHeight="1" x14ac:dyDescent="0.25"/>
    <row r="3917" ht="14.85" customHeight="1" x14ac:dyDescent="0.25"/>
    <row r="3918" ht="14.85" customHeight="1" x14ac:dyDescent="0.25"/>
    <row r="3919" ht="14.85" customHeight="1" x14ac:dyDescent="0.25"/>
    <row r="3920" ht="14.85" customHeight="1" x14ac:dyDescent="0.25"/>
    <row r="3921" ht="14.85" customHeight="1" x14ac:dyDescent="0.25"/>
    <row r="3922" ht="14.85" customHeight="1" x14ac:dyDescent="0.25"/>
    <row r="3923" ht="14.85" customHeight="1" x14ac:dyDescent="0.25"/>
    <row r="3924" ht="14.85" customHeight="1" x14ac:dyDescent="0.25"/>
    <row r="3925" ht="14.85" customHeight="1" x14ac:dyDescent="0.25"/>
    <row r="3926" ht="14.85" customHeight="1" x14ac:dyDescent="0.25"/>
    <row r="3927" ht="14.85" customHeight="1" x14ac:dyDescent="0.25"/>
    <row r="3928" ht="14.85" customHeight="1" x14ac:dyDescent="0.25"/>
    <row r="3929" ht="14.85" customHeight="1" x14ac:dyDescent="0.25"/>
    <row r="3930" ht="14.85" customHeight="1" x14ac:dyDescent="0.25"/>
    <row r="3931" ht="14.85" customHeight="1" x14ac:dyDescent="0.25"/>
    <row r="3932" ht="14.85" customHeight="1" x14ac:dyDescent="0.25"/>
    <row r="3933" ht="14.85" customHeight="1" x14ac:dyDescent="0.25"/>
    <row r="3934" ht="14.85" customHeight="1" x14ac:dyDescent="0.25"/>
    <row r="3935" ht="14.85" customHeight="1" x14ac:dyDescent="0.25"/>
    <row r="3936" ht="14.85" customHeight="1" x14ac:dyDescent="0.25"/>
    <row r="3937" ht="14.85" customHeight="1" x14ac:dyDescent="0.25"/>
    <row r="3938" ht="14.85" customHeight="1" x14ac:dyDescent="0.25"/>
    <row r="3939" ht="14.85" customHeight="1" x14ac:dyDescent="0.25"/>
    <row r="3940" ht="14.85" customHeight="1" x14ac:dyDescent="0.25"/>
    <row r="3941" ht="14.85" customHeight="1" x14ac:dyDescent="0.25"/>
    <row r="3942" ht="14.85" customHeight="1" x14ac:dyDescent="0.25"/>
    <row r="3943" ht="14.85" customHeight="1" x14ac:dyDescent="0.25"/>
    <row r="3944" ht="14.85" customHeight="1" x14ac:dyDescent="0.25"/>
    <row r="3945" ht="14.85" customHeight="1" x14ac:dyDescent="0.25"/>
    <row r="3946" ht="14.85" customHeight="1" x14ac:dyDescent="0.25"/>
    <row r="3947" ht="14.85" customHeight="1" x14ac:dyDescent="0.25"/>
    <row r="3948" ht="14.85" customHeight="1" x14ac:dyDescent="0.25"/>
    <row r="3949" ht="14.85" customHeight="1" x14ac:dyDescent="0.25"/>
    <row r="3950" ht="14.85" customHeight="1" x14ac:dyDescent="0.25"/>
    <row r="3951" ht="14.85" customHeight="1" x14ac:dyDescent="0.25"/>
    <row r="3952" ht="14.85" customHeight="1" x14ac:dyDescent="0.25"/>
    <row r="3953" ht="14.85" customHeight="1" x14ac:dyDescent="0.25"/>
    <row r="3954" ht="14.85" customHeight="1" x14ac:dyDescent="0.25"/>
    <row r="3955" ht="14.85" customHeight="1" x14ac:dyDescent="0.25"/>
    <row r="3956" ht="14.85" customHeight="1" x14ac:dyDescent="0.25"/>
    <row r="3957" ht="14.85" customHeight="1" x14ac:dyDescent="0.25"/>
    <row r="3958" ht="14.85" customHeight="1" x14ac:dyDescent="0.25"/>
    <row r="3959" ht="14.85" customHeight="1" x14ac:dyDescent="0.25"/>
    <row r="3960" ht="14.85" customHeight="1" x14ac:dyDescent="0.25"/>
    <row r="3961" ht="14.85" customHeight="1" x14ac:dyDescent="0.25"/>
    <row r="3962" ht="14.85" customHeight="1" x14ac:dyDescent="0.25"/>
    <row r="3963" ht="14.85" customHeight="1" x14ac:dyDescent="0.25"/>
    <row r="3964" ht="14.85" customHeight="1" x14ac:dyDescent="0.25"/>
    <row r="3965" ht="14.85" customHeight="1" x14ac:dyDescent="0.25"/>
    <row r="3966" ht="14.85" customHeight="1" x14ac:dyDescent="0.25"/>
    <row r="3967" ht="14.85" customHeight="1" x14ac:dyDescent="0.25"/>
    <row r="3968" ht="14.85" customHeight="1" x14ac:dyDescent="0.25"/>
    <row r="3969" ht="14.85" customHeight="1" x14ac:dyDescent="0.25"/>
    <row r="3970" ht="14.85" customHeight="1" x14ac:dyDescent="0.25"/>
    <row r="3971" ht="14.85" customHeight="1" x14ac:dyDescent="0.25"/>
    <row r="3972" ht="14.85" customHeight="1" x14ac:dyDescent="0.25"/>
    <row r="3973" ht="14.85" customHeight="1" x14ac:dyDescent="0.25"/>
    <row r="3974" ht="14.85" customHeight="1" x14ac:dyDescent="0.25"/>
    <row r="3975" ht="14.85" customHeight="1" x14ac:dyDescent="0.25"/>
    <row r="3976" ht="14.85" customHeight="1" x14ac:dyDescent="0.25"/>
    <row r="3977" ht="14.85" customHeight="1" x14ac:dyDescent="0.25"/>
    <row r="3978" ht="14.85" customHeight="1" x14ac:dyDescent="0.25"/>
    <row r="3979" ht="14.85" customHeight="1" x14ac:dyDescent="0.25"/>
    <row r="3980" ht="14.85" customHeight="1" x14ac:dyDescent="0.25"/>
    <row r="3981" ht="14.85" customHeight="1" x14ac:dyDescent="0.25"/>
    <row r="3982" ht="14.85" customHeight="1" x14ac:dyDescent="0.25"/>
    <row r="3983" ht="14.85" customHeight="1" x14ac:dyDescent="0.25"/>
    <row r="3984" ht="14.85" customHeight="1" x14ac:dyDescent="0.25"/>
    <row r="3985" ht="14.85" customHeight="1" x14ac:dyDescent="0.25"/>
    <row r="3986" ht="14.85" customHeight="1" x14ac:dyDescent="0.25"/>
    <row r="3987" ht="14.85" customHeight="1" x14ac:dyDescent="0.25"/>
    <row r="3988" ht="14.85" customHeight="1" x14ac:dyDescent="0.25"/>
    <row r="3989" ht="14.85" customHeight="1" x14ac:dyDescent="0.25"/>
    <row r="3990" ht="14.85" customHeight="1" x14ac:dyDescent="0.25"/>
    <row r="3991" ht="14.85" customHeight="1" x14ac:dyDescent="0.25"/>
    <row r="3992" ht="14.85" customHeight="1" x14ac:dyDescent="0.25"/>
    <row r="3993" ht="14.85" customHeight="1" x14ac:dyDescent="0.25"/>
    <row r="3994" ht="14.85" customHeight="1" x14ac:dyDescent="0.25"/>
    <row r="3995" ht="14.85" customHeight="1" x14ac:dyDescent="0.25"/>
    <row r="3996" ht="14.85" customHeight="1" x14ac:dyDescent="0.25"/>
    <row r="3997" ht="14.85" customHeight="1" x14ac:dyDescent="0.25"/>
    <row r="3998" ht="14.85" customHeight="1" x14ac:dyDescent="0.25"/>
    <row r="3999" ht="14.85" customHeight="1" x14ac:dyDescent="0.25"/>
    <row r="4000" ht="14.85" customHeight="1" x14ac:dyDescent="0.25"/>
    <row r="4001" ht="14.85" customHeight="1" x14ac:dyDescent="0.25"/>
    <row r="4002" ht="14.85" customHeight="1" x14ac:dyDescent="0.25"/>
    <row r="4003" ht="14.85" customHeight="1" x14ac:dyDescent="0.25"/>
    <row r="4004" ht="14.85" customHeight="1" x14ac:dyDescent="0.25"/>
    <row r="4005" ht="14.85" customHeight="1" x14ac:dyDescent="0.25"/>
    <row r="4006" ht="14.85" customHeight="1" x14ac:dyDescent="0.25"/>
    <row r="4007" ht="14.85" customHeight="1" x14ac:dyDescent="0.25"/>
    <row r="4008" ht="14.85" customHeight="1" x14ac:dyDescent="0.25"/>
    <row r="4009" ht="14.85" customHeight="1" x14ac:dyDescent="0.25"/>
    <row r="4010" ht="14.85" customHeight="1" x14ac:dyDescent="0.25"/>
    <row r="4011" ht="14.85" customHeight="1" x14ac:dyDescent="0.25"/>
    <row r="4012" ht="14.85" customHeight="1" x14ac:dyDescent="0.25"/>
    <row r="4013" ht="14.85" customHeight="1" x14ac:dyDescent="0.25"/>
    <row r="4014" ht="14.85" customHeight="1" x14ac:dyDescent="0.25"/>
    <row r="4015" ht="14.85" customHeight="1" x14ac:dyDescent="0.25"/>
    <row r="4016" ht="14.85" customHeight="1" x14ac:dyDescent="0.25"/>
    <row r="4017" ht="14.85" customHeight="1" x14ac:dyDescent="0.25"/>
    <row r="4018" ht="14.85" customHeight="1" x14ac:dyDescent="0.25"/>
    <row r="4019" ht="14.85" customHeight="1" x14ac:dyDescent="0.25"/>
    <row r="4020" ht="14.85" customHeight="1" x14ac:dyDescent="0.25"/>
    <row r="4021" ht="14.85" customHeight="1" x14ac:dyDescent="0.25"/>
    <row r="4022" ht="14.85" customHeight="1" x14ac:dyDescent="0.25"/>
    <row r="4023" ht="14.85" customHeight="1" x14ac:dyDescent="0.25"/>
    <row r="4024" ht="14.85" customHeight="1" x14ac:dyDescent="0.25"/>
    <row r="4025" ht="14.85" customHeight="1" x14ac:dyDescent="0.25"/>
    <row r="4026" ht="14.85" customHeight="1" x14ac:dyDescent="0.25"/>
    <row r="4027" ht="14.85" customHeight="1" x14ac:dyDescent="0.25"/>
    <row r="4028" ht="14.85" customHeight="1" x14ac:dyDescent="0.25"/>
    <row r="4029" ht="14.85" customHeight="1" x14ac:dyDescent="0.25"/>
    <row r="4030" ht="14.85" customHeight="1" x14ac:dyDescent="0.25"/>
    <row r="4031" ht="14.85" customHeight="1" x14ac:dyDescent="0.25"/>
    <row r="4032" ht="14.85" customHeight="1" x14ac:dyDescent="0.25"/>
    <row r="4033" ht="14.85" customHeight="1" x14ac:dyDescent="0.25"/>
    <row r="4034" ht="14.85" customHeight="1" x14ac:dyDescent="0.25"/>
    <row r="4035" ht="14.85" customHeight="1" x14ac:dyDescent="0.25"/>
    <row r="4036" ht="14.85" customHeight="1" x14ac:dyDescent="0.25"/>
    <row r="4037" ht="14.85" customHeight="1" x14ac:dyDescent="0.25"/>
    <row r="4038" ht="14.85" customHeight="1" x14ac:dyDescent="0.25"/>
    <row r="4039" ht="14.85" customHeight="1" x14ac:dyDescent="0.25"/>
    <row r="4040" ht="14.85" customHeight="1" x14ac:dyDescent="0.25"/>
    <row r="4041" ht="14.85" customHeight="1" x14ac:dyDescent="0.25"/>
    <row r="4042" ht="14.85" customHeight="1" x14ac:dyDescent="0.25"/>
    <row r="4043" ht="14.85" customHeight="1" x14ac:dyDescent="0.25"/>
    <row r="4044" ht="14.85" customHeight="1" x14ac:dyDescent="0.25"/>
    <row r="4045" ht="14.85" customHeight="1" x14ac:dyDescent="0.25"/>
    <row r="4046" ht="14.85" customHeight="1" x14ac:dyDescent="0.25"/>
    <row r="4047" ht="14.85" customHeight="1" x14ac:dyDescent="0.25"/>
    <row r="4048" ht="14.85" customHeight="1" x14ac:dyDescent="0.25"/>
    <row r="4049" ht="14.85" customHeight="1" x14ac:dyDescent="0.25"/>
    <row r="4050" ht="14.85" customHeight="1" x14ac:dyDescent="0.25"/>
    <row r="4051" ht="14.85" customHeight="1" x14ac:dyDescent="0.25"/>
    <row r="4052" ht="14.85" customHeight="1" x14ac:dyDescent="0.25"/>
    <row r="4053" ht="14.85" customHeight="1" x14ac:dyDescent="0.25"/>
    <row r="4054" ht="14.85" customHeight="1" x14ac:dyDescent="0.25"/>
    <row r="4055" ht="14.85" customHeight="1" x14ac:dyDescent="0.25"/>
    <row r="4056" ht="14.85" customHeight="1" x14ac:dyDescent="0.25"/>
    <row r="4057" ht="14.85" customHeight="1" x14ac:dyDescent="0.25"/>
    <row r="4058" ht="14.85" customHeight="1" x14ac:dyDescent="0.25"/>
    <row r="4059" ht="14.85" customHeight="1" x14ac:dyDescent="0.25"/>
    <row r="4060" ht="14.85" customHeight="1" x14ac:dyDescent="0.25"/>
    <row r="4061" ht="14.85" customHeight="1" x14ac:dyDescent="0.25"/>
    <row r="4062" ht="14.85" customHeight="1" x14ac:dyDescent="0.25"/>
    <row r="4063" ht="14.85" customHeight="1" x14ac:dyDescent="0.25"/>
    <row r="4064" ht="14.85" customHeight="1" x14ac:dyDescent="0.25"/>
    <row r="4065" ht="14.85" customHeight="1" x14ac:dyDescent="0.25"/>
    <row r="4066" ht="14.85" customHeight="1" x14ac:dyDescent="0.25"/>
    <row r="4067" ht="14.85" customHeight="1" x14ac:dyDescent="0.25"/>
    <row r="4068" ht="14.85" customHeight="1" x14ac:dyDescent="0.25"/>
    <row r="4069" ht="14.85" customHeight="1" x14ac:dyDescent="0.25"/>
    <row r="4070" ht="14.85" customHeight="1" x14ac:dyDescent="0.25"/>
    <row r="4071" ht="14.85" customHeight="1" x14ac:dyDescent="0.25"/>
    <row r="4072" ht="14.85" customHeight="1" x14ac:dyDescent="0.25"/>
    <row r="4073" ht="14.85" customHeight="1" x14ac:dyDescent="0.25"/>
    <row r="4074" ht="14.85" customHeight="1" x14ac:dyDescent="0.25"/>
    <row r="4075" ht="14.85" customHeight="1" x14ac:dyDescent="0.25"/>
    <row r="4076" ht="14.85" customHeight="1" x14ac:dyDescent="0.25"/>
    <row r="4077" ht="14.85" customHeight="1" x14ac:dyDescent="0.25"/>
    <row r="4078" ht="14.85" customHeight="1" x14ac:dyDescent="0.25"/>
    <row r="4079" ht="14.85" customHeight="1" x14ac:dyDescent="0.25"/>
    <row r="4080" ht="14.85" customHeight="1" x14ac:dyDescent="0.25"/>
    <row r="4081" ht="14.85" customHeight="1" x14ac:dyDescent="0.25"/>
    <row r="4082" ht="14.85" customHeight="1" x14ac:dyDescent="0.25"/>
    <row r="4083" ht="14.85" customHeight="1" x14ac:dyDescent="0.25"/>
    <row r="4084" ht="14.85" customHeight="1" x14ac:dyDescent="0.25"/>
    <row r="4085" ht="14.85" customHeight="1" x14ac:dyDescent="0.25"/>
    <row r="4086" ht="14.85" customHeight="1" x14ac:dyDescent="0.25"/>
    <row r="4087" ht="14.85" customHeight="1" x14ac:dyDescent="0.25"/>
    <row r="4088" ht="14.85" customHeight="1" x14ac:dyDescent="0.25"/>
    <row r="4089" ht="14.85" customHeight="1" x14ac:dyDescent="0.25"/>
    <row r="4090" ht="14.85" customHeight="1" x14ac:dyDescent="0.25"/>
    <row r="4091" ht="14.85" customHeight="1" x14ac:dyDescent="0.25"/>
    <row r="4092" ht="14.85" customHeight="1" x14ac:dyDescent="0.25"/>
    <row r="4093" ht="14.85" customHeight="1" x14ac:dyDescent="0.25"/>
    <row r="4094" ht="14.85" customHeight="1" x14ac:dyDescent="0.25"/>
    <row r="4095" ht="14.85" customHeight="1" x14ac:dyDescent="0.25"/>
    <row r="4096" ht="14.85" customHeight="1" x14ac:dyDescent="0.25"/>
    <row r="4097" ht="14.85" customHeight="1" x14ac:dyDescent="0.25"/>
    <row r="4098" ht="14.85" customHeight="1" x14ac:dyDescent="0.25"/>
    <row r="4099" ht="14.85" customHeight="1" x14ac:dyDescent="0.25"/>
    <row r="4100" ht="14.85" customHeight="1" x14ac:dyDescent="0.25"/>
    <row r="4101" ht="14.85" customHeight="1" x14ac:dyDescent="0.25"/>
    <row r="4102" ht="14.85" customHeight="1" x14ac:dyDescent="0.25"/>
    <row r="4103" ht="14.85" customHeight="1" x14ac:dyDescent="0.25"/>
    <row r="4104" ht="14.85" customHeight="1" x14ac:dyDescent="0.25"/>
    <row r="4105" ht="14.85" customHeight="1" x14ac:dyDescent="0.25"/>
    <row r="4106" ht="14.85" customHeight="1" x14ac:dyDescent="0.25"/>
    <row r="4107" ht="14.85" customHeight="1" x14ac:dyDescent="0.25"/>
    <row r="4108" ht="14.85" customHeight="1" x14ac:dyDescent="0.25"/>
    <row r="4109" ht="14.85" customHeight="1" x14ac:dyDescent="0.25"/>
    <row r="4110" ht="14.85" customHeight="1" x14ac:dyDescent="0.25"/>
    <row r="4111" ht="14.85" customHeight="1" x14ac:dyDescent="0.25"/>
    <row r="4112" ht="14.85" customHeight="1" x14ac:dyDescent="0.25"/>
    <row r="4113" ht="14.85" customHeight="1" x14ac:dyDescent="0.25"/>
    <row r="4114" ht="14.85" customHeight="1" x14ac:dyDescent="0.25"/>
    <row r="4115" ht="14.85" customHeight="1" x14ac:dyDescent="0.25"/>
    <row r="4116" ht="14.85" customHeight="1" x14ac:dyDescent="0.25"/>
    <row r="4117" ht="14.85" customHeight="1" x14ac:dyDescent="0.25"/>
    <row r="4118" ht="14.85" customHeight="1" x14ac:dyDescent="0.25"/>
    <row r="4119" ht="14.85" customHeight="1" x14ac:dyDescent="0.25"/>
    <row r="4120" ht="14.85" customHeight="1" x14ac:dyDescent="0.25"/>
    <row r="4121" ht="14.85" customHeight="1" x14ac:dyDescent="0.25"/>
    <row r="4122" ht="14.85" customHeight="1" x14ac:dyDescent="0.25"/>
    <row r="4123" ht="14.85" customHeight="1" x14ac:dyDescent="0.25"/>
    <row r="4124" ht="14.85" customHeight="1" x14ac:dyDescent="0.25"/>
    <row r="4125" ht="14.85" customHeight="1" x14ac:dyDescent="0.25"/>
    <row r="4126" ht="14.85" customHeight="1" x14ac:dyDescent="0.25"/>
    <row r="4127" ht="14.85" customHeight="1" x14ac:dyDescent="0.25"/>
    <row r="4128" ht="14.85" customHeight="1" x14ac:dyDescent="0.25"/>
    <row r="4129" ht="14.85" customHeight="1" x14ac:dyDescent="0.25"/>
    <row r="4130" ht="14.85" customHeight="1" x14ac:dyDescent="0.25"/>
    <row r="4131" ht="14.85" customHeight="1" x14ac:dyDescent="0.25"/>
    <row r="4132" ht="14.85" customHeight="1" x14ac:dyDescent="0.25"/>
    <row r="4133" ht="14.85" customHeight="1" x14ac:dyDescent="0.25"/>
    <row r="4134" ht="14.85" customHeight="1" x14ac:dyDescent="0.25"/>
    <row r="4135" ht="14.85" customHeight="1" x14ac:dyDescent="0.25"/>
    <row r="4136" ht="14.85" customHeight="1" x14ac:dyDescent="0.25"/>
    <row r="4137" ht="14.85" customHeight="1" x14ac:dyDescent="0.25"/>
    <row r="4138" ht="14.85" customHeight="1" x14ac:dyDescent="0.25"/>
    <row r="4139" ht="14.85" customHeight="1" x14ac:dyDescent="0.25"/>
    <row r="4140" ht="14.85" customHeight="1" x14ac:dyDescent="0.25"/>
    <row r="4141" ht="14.85" customHeight="1" x14ac:dyDescent="0.25"/>
    <row r="4142" ht="14.85" customHeight="1" x14ac:dyDescent="0.25"/>
    <row r="4143" ht="14.85" customHeight="1" x14ac:dyDescent="0.25"/>
    <row r="4144" ht="14.85" customHeight="1" x14ac:dyDescent="0.25"/>
    <row r="4145" ht="14.85" customHeight="1" x14ac:dyDescent="0.25"/>
    <row r="4146" ht="14.85" customHeight="1" x14ac:dyDescent="0.25"/>
    <row r="4147" ht="14.85" customHeight="1" x14ac:dyDescent="0.25"/>
    <row r="4148" ht="14.85" customHeight="1" x14ac:dyDescent="0.25"/>
    <row r="4149" ht="14.85" customHeight="1" x14ac:dyDescent="0.25"/>
    <row r="4150" ht="14.85" customHeight="1" x14ac:dyDescent="0.25"/>
    <row r="4151" ht="14.85" customHeight="1" x14ac:dyDescent="0.25"/>
    <row r="4152" ht="14.85" customHeight="1" x14ac:dyDescent="0.25"/>
    <row r="4153" ht="14.85" customHeight="1" x14ac:dyDescent="0.25"/>
    <row r="4154" ht="14.85" customHeight="1" x14ac:dyDescent="0.25"/>
    <row r="4155" ht="14.85" customHeight="1" x14ac:dyDescent="0.25"/>
    <row r="4156" ht="14.85" customHeight="1" x14ac:dyDescent="0.25"/>
    <row r="4157" ht="14.85" customHeight="1" x14ac:dyDescent="0.25"/>
    <row r="4158" ht="14.85" customHeight="1" x14ac:dyDescent="0.25"/>
    <row r="4159" ht="14.85" customHeight="1" x14ac:dyDescent="0.25"/>
    <row r="4160" ht="14.85" customHeight="1" x14ac:dyDescent="0.25"/>
    <row r="4161" ht="14.85" customHeight="1" x14ac:dyDescent="0.25"/>
    <row r="4162" ht="14.85" customHeight="1" x14ac:dyDescent="0.25"/>
    <row r="4163" ht="14.85" customHeight="1" x14ac:dyDescent="0.25"/>
    <row r="4164" ht="14.85" customHeight="1" x14ac:dyDescent="0.25"/>
    <row r="4165" ht="14.85" customHeight="1" x14ac:dyDescent="0.25"/>
    <row r="4166" ht="14.85" customHeight="1" x14ac:dyDescent="0.25"/>
    <row r="4167" ht="14.85" customHeight="1" x14ac:dyDescent="0.25"/>
    <row r="4168" ht="14.85" customHeight="1" x14ac:dyDescent="0.25"/>
    <row r="4169" ht="14.85" customHeight="1" x14ac:dyDescent="0.25"/>
    <row r="4170" ht="14.85" customHeight="1" x14ac:dyDescent="0.25"/>
    <row r="4171" ht="14.85" customHeight="1" x14ac:dyDescent="0.25"/>
    <row r="4172" ht="14.85" customHeight="1" x14ac:dyDescent="0.25"/>
    <row r="4173" ht="14.85" customHeight="1" x14ac:dyDescent="0.25"/>
    <row r="4174" ht="14.85" customHeight="1" x14ac:dyDescent="0.25"/>
    <row r="4175" ht="14.85" customHeight="1" x14ac:dyDescent="0.25"/>
    <row r="4176" ht="14.85" customHeight="1" x14ac:dyDescent="0.25"/>
    <row r="4177" ht="14.85" customHeight="1" x14ac:dyDescent="0.25"/>
    <row r="4178" ht="14.85" customHeight="1" x14ac:dyDescent="0.25"/>
    <row r="4179" ht="14.85" customHeight="1" x14ac:dyDescent="0.25"/>
    <row r="4180" ht="14.85" customHeight="1" x14ac:dyDescent="0.25"/>
    <row r="4181" ht="14.85" customHeight="1" x14ac:dyDescent="0.25"/>
    <row r="4182" ht="14.85" customHeight="1" x14ac:dyDescent="0.25"/>
    <row r="4183" ht="14.85" customHeight="1" x14ac:dyDescent="0.25"/>
    <row r="4184" ht="14.85" customHeight="1" x14ac:dyDescent="0.25"/>
    <row r="4185" ht="14.85" customHeight="1" x14ac:dyDescent="0.25"/>
    <row r="4186" ht="14.85" customHeight="1" x14ac:dyDescent="0.25"/>
    <row r="4187" ht="14.85" customHeight="1" x14ac:dyDescent="0.25"/>
    <row r="4188" ht="14.85" customHeight="1" x14ac:dyDescent="0.25"/>
    <row r="4189" ht="14.85" customHeight="1" x14ac:dyDescent="0.25"/>
    <row r="4190" ht="14.85" customHeight="1" x14ac:dyDescent="0.25"/>
    <row r="4191" ht="14.85" customHeight="1" x14ac:dyDescent="0.25"/>
    <row r="4192" ht="14.85" customHeight="1" x14ac:dyDescent="0.25"/>
    <row r="4193" ht="14.85" customHeight="1" x14ac:dyDescent="0.25"/>
    <row r="4194" ht="14.85" customHeight="1" x14ac:dyDescent="0.25"/>
    <row r="4195" ht="14.85" customHeight="1" x14ac:dyDescent="0.25"/>
    <row r="4196" ht="14.85" customHeight="1" x14ac:dyDescent="0.25"/>
    <row r="4197" ht="14.85" customHeight="1" x14ac:dyDescent="0.25"/>
    <row r="4198" ht="14.85" customHeight="1" x14ac:dyDescent="0.25"/>
    <row r="4199" ht="14.85" customHeight="1" x14ac:dyDescent="0.25"/>
    <row r="4200" ht="14.85" customHeight="1" x14ac:dyDescent="0.25"/>
    <row r="4201" ht="14.85" customHeight="1" x14ac:dyDescent="0.25"/>
    <row r="4202" ht="14.85" customHeight="1" x14ac:dyDescent="0.25"/>
    <row r="4203" ht="14.85" customHeight="1" x14ac:dyDescent="0.25"/>
    <row r="4204" ht="14.85" customHeight="1" x14ac:dyDescent="0.25"/>
    <row r="4205" ht="14.85" customHeight="1" x14ac:dyDescent="0.25"/>
    <row r="4206" ht="14.85" customHeight="1" x14ac:dyDescent="0.25"/>
    <row r="4207" ht="14.85" customHeight="1" x14ac:dyDescent="0.25"/>
    <row r="4208" ht="14.85" customHeight="1" x14ac:dyDescent="0.25"/>
    <row r="4209" ht="14.85" customHeight="1" x14ac:dyDescent="0.25"/>
    <row r="4210" ht="14.85" customHeight="1" x14ac:dyDescent="0.25"/>
    <row r="4211" ht="14.85" customHeight="1" x14ac:dyDescent="0.25"/>
    <row r="4212" ht="14.85" customHeight="1" x14ac:dyDescent="0.25"/>
    <row r="4213" ht="14.85" customHeight="1" x14ac:dyDescent="0.25"/>
    <row r="4214" ht="14.85" customHeight="1" x14ac:dyDescent="0.25"/>
    <row r="4215" ht="14.85" customHeight="1" x14ac:dyDescent="0.25"/>
    <row r="4216" ht="14.85" customHeight="1" x14ac:dyDescent="0.25"/>
    <row r="4217" ht="14.85" customHeight="1" x14ac:dyDescent="0.25"/>
    <row r="4218" ht="14.85" customHeight="1" x14ac:dyDescent="0.25"/>
    <row r="4219" ht="14.85" customHeight="1" x14ac:dyDescent="0.25"/>
    <row r="4220" ht="14.85" customHeight="1" x14ac:dyDescent="0.25"/>
    <row r="4221" ht="14.85" customHeight="1" x14ac:dyDescent="0.25"/>
    <row r="4222" ht="14.85" customHeight="1" x14ac:dyDescent="0.25"/>
    <row r="4223" ht="14.85" customHeight="1" x14ac:dyDescent="0.25"/>
    <row r="4224" ht="14.85" customHeight="1" x14ac:dyDescent="0.25"/>
    <row r="4225" ht="14.85" customHeight="1" x14ac:dyDescent="0.25"/>
    <row r="4226" ht="14.85" customHeight="1" x14ac:dyDescent="0.25"/>
    <row r="4227" ht="14.85" customHeight="1" x14ac:dyDescent="0.25"/>
    <row r="4228" ht="14.85" customHeight="1" x14ac:dyDescent="0.25"/>
    <row r="4229" ht="14.85" customHeight="1" x14ac:dyDescent="0.25"/>
    <row r="4230" ht="14.85" customHeight="1" x14ac:dyDescent="0.25"/>
    <row r="4231" ht="14.85" customHeight="1" x14ac:dyDescent="0.25"/>
    <row r="4232" ht="14.85" customHeight="1" x14ac:dyDescent="0.25"/>
    <row r="4233" ht="14.85" customHeight="1" x14ac:dyDescent="0.25"/>
    <row r="4234" ht="14.85" customHeight="1" x14ac:dyDescent="0.25"/>
    <row r="4235" ht="14.85" customHeight="1" x14ac:dyDescent="0.25"/>
    <row r="4236" ht="14.85" customHeight="1" x14ac:dyDescent="0.25"/>
    <row r="4237" ht="14.85" customHeight="1" x14ac:dyDescent="0.25"/>
    <row r="4238" ht="14.85" customHeight="1" x14ac:dyDescent="0.25"/>
    <row r="4239" ht="14.85" customHeight="1" x14ac:dyDescent="0.25"/>
    <row r="4240" ht="14.85" customHeight="1" x14ac:dyDescent="0.25"/>
    <row r="4241" ht="14.85" customHeight="1" x14ac:dyDescent="0.25"/>
    <row r="4242" ht="14.85" customHeight="1" x14ac:dyDescent="0.25"/>
    <row r="4243" ht="14.85" customHeight="1" x14ac:dyDescent="0.25"/>
    <row r="4244" ht="14.85" customHeight="1" x14ac:dyDescent="0.25"/>
    <row r="4245" ht="14.85" customHeight="1" x14ac:dyDescent="0.25"/>
    <row r="4246" ht="14.85" customHeight="1" x14ac:dyDescent="0.25"/>
    <row r="4247" ht="14.85" customHeight="1" x14ac:dyDescent="0.25"/>
    <row r="4248" ht="14.85" customHeight="1" x14ac:dyDescent="0.25"/>
    <row r="4249" ht="14.85" customHeight="1" x14ac:dyDescent="0.25"/>
    <row r="4250" ht="14.85" customHeight="1" x14ac:dyDescent="0.25"/>
    <row r="4251" ht="14.85" customHeight="1" x14ac:dyDescent="0.25"/>
    <row r="4252" ht="14.85" customHeight="1" x14ac:dyDescent="0.25"/>
    <row r="4253" ht="14.85" customHeight="1" x14ac:dyDescent="0.25"/>
    <row r="4254" ht="14.85" customHeight="1" x14ac:dyDescent="0.25"/>
    <row r="4255" ht="14.85" customHeight="1" x14ac:dyDescent="0.25"/>
    <row r="4256" ht="14.85" customHeight="1" x14ac:dyDescent="0.25"/>
    <row r="4257" ht="14.85" customHeight="1" x14ac:dyDescent="0.25"/>
    <row r="4258" ht="14.85" customHeight="1" x14ac:dyDescent="0.25"/>
    <row r="4259" ht="14.85" customHeight="1" x14ac:dyDescent="0.25"/>
    <row r="4260" ht="14.85" customHeight="1" x14ac:dyDescent="0.25"/>
    <row r="4261" ht="14.85" customHeight="1" x14ac:dyDescent="0.25"/>
    <row r="4262" ht="14.85" customHeight="1" x14ac:dyDescent="0.25"/>
    <row r="4263" ht="14.85" customHeight="1" x14ac:dyDescent="0.25"/>
    <row r="4264" ht="14.85" customHeight="1" x14ac:dyDescent="0.25"/>
    <row r="4265" ht="14.85" customHeight="1" x14ac:dyDescent="0.25"/>
    <row r="4266" ht="14.85" customHeight="1" x14ac:dyDescent="0.25"/>
    <row r="4267" ht="14.85" customHeight="1" x14ac:dyDescent="0.25"/>
    <row r="4268" ht="14.85" customHeight="1" x14ac:dyDescent="0.25"/>
    <row r="4269" ht="14.85" customHeight="1" x14ac:dyDescent="0.25"/>
    <row r="4270" ht="14.85" customHeight="1" x14ac:dyDescent="0.25"/>
    <row r="4271" ht="14.85" customHeight="1" x14ac:dyDescent="0.25"/>
    <row r="4272" ht="14.85" customHeight="1" x14ac:dyDescent="0.25"/>
    <row r="4273" ht="14.85" customHeight="1" x14ac:dyDescent="0.25"/>
    <row r="4274" ht="14.85" customHeight="1" x14ac:dyDescent="0.25"/>
    <row r="4275" ht="14.85" customHeight="1" x14ac:dyDescent="0.25"/>
    <row r="4276" ht="14.85" customHeight="1" x14ac:dyDescent="0.25"/>
    <row r="4277" ht="14.85" customHeight="1" x14ac:dyDescent="0.25"/>
    <row r="4278" ht="14.85" customHeight="1" x14ac:dyDescent="0.25"/>
    <row r="4279" ht="14.85" customHeight="1" x14ac:dyDescent="0.25"/>
    <row r="4280" ht="14.85" customHeight="1" x14ac:dyDescent="0.25"/>
    <row r="4281" ht="14.85" customHeight="1" x14ac:dyDescent="0.25"/>
    <row r="4282" ht="14.85" customHeight="1" x14ac:dyDescent="0.25"/>
    <row r="4283" ht="14.85" customHeight="1" x14ac:dyDescent="0.25"/>
    <row r="4284" ht="14.85" customHeight="1" x14ac:dyDescent="0.25"/>
    <row r="4285" ht="14.85" customHeight="1" x14ac:dyDescent="0.25"/>
    <row r="4286" ht="14.85" customHeight="1" x14ac:dyDescent="0.25"/>
    <row r="4287" ht="14.85" customHeight="1" x14ac:dyDescent="0.25"/>
    <row r="4288" ht="14.85" customHeight="1" x14ac:dyDescent="0.25"/>
    <row r="4289" ht="14.85" customHeight="1" x14ac:dyDescent="0.25"/>
    <row r="4290" ht="14.85" customHeight="1" x14ac:dyDescent="0.25"/>
    <row r="4291" ht="14.85" customHeight="1" x14ac:dyDescent="0.25"/>
    <row r="4292" ht="14.85" customHeight="1" x14ac:dyDescent="0.25"/>
    <row r="4293" ht="14.85" customHeight="1" x14ac:dyDescent="0.25"/>
    <row r="4294" ht="14.85" customHeight="1" x14ac:dyDescent="0.25"/>
    <row r="4295" ht="14.85" customHeight="1" x14ac:dyDescent="0.25"/>
    <row r="4296" ht="14.85" customHeight="1" x14ac:dyDescent="0.25"/>
    <row r="4297" ht="14.85" customHeight="1" x14ac:dyDescent="0.25"/>
    <row r="4298" ht="14.85" customHeight="1" x14ac:dyDescent="0.25"/>
    <row r="4299" ht="14.85" customHeight="1" x14ac:dyDescent="0.25"/>
    <row r="4300" ht="14.85" customHeight="1" x14ac:dyDescent="0.25"/>
    <row r="4301" ht="14.85" customHeight="1" x14ac:dyDescent="0.25"/>
    <row r="4302" ht="14.85" customHeight="1" x14ac:dyDescent="0.25"/>
    <row r="4303" ht="14.85" customHeight="1" x14ac:dyDescent="0.25"/>
    <row r="4304" ht="14.85" customHeight="1" x14ac:dyDescent="0.25"/>
    <row r="4305" ht="14.85" customHeight="1" x14ac:dyDescent="0.25"/>
    <row r="4306" ht="14.85" customHeight="1" x14ac:dyDescent="0.25"/>
    <row r="4307" ht="14.85" customHeight="1" x14ac:dyDescent="0.25"/>
    <row r="4308" ht="14.85" customHeight="1" x14ac:dyDescent="0.25"/>
    <row r="4309" ht="14.85" customHeight="1" x14ac:dyDescent="0.25"/>
    <row r="4310" ht="14.85" customHeight="1" x14ac:dyDescent="0.25"/>
    <row r="4311" ht="14.85" customHeight="1" x14ac:dyDescent="0.25"/>
    <row r="4312" ht="14.85" customHeight="1" x14ac:dyDescent="0.25"/>
    <row r="4313" ht="14.85" customHeight="1" x14ac:dyDescent="0.25"/>
    <row r="4314" ht="14.85" customHeight="1" x14ac:dyDescent="0.25"/>
    <row r="4315" ht="14.85" customHeight="1" x14ac:dyDescent="0.25"/>
    <row r="4316" ht="14.85" customHeight="1" x14ac:dyDescent="0.25"/>
    <row r="4317" ht="14.85" customHeight="1" x14ac:dyDescent="0.25"/>
    <row r="4318" ht="14.85" customHeight="1" x14ac:dyDescent="0.25"/>
    <row r="4319" ht="14.85" customHeight="1" x14ac:dyDescent="0.25"/>
    <row r="4320" ht="14.85" customHeight="1" x14ac:dyDescent="0.25"/>
    <row r="4321" ht="14.85" customHeight="1" x14ac:dyDescent="0.25"/>
    <row r="4322" ht="14.85" customHeight="1" x14ac:dyDescent="0.25"/>
    <row r="4323" ht="14.85" customHeight="1" x14ac:dyDescent="0.25"/>
    <row r="4324" ht="14.85" customHeight="1" x14ac:dyDescent="0.25"/>
    <row r="4325" ht="14.85" customHeight="1" x14ac:dyDescent="0.25"/>
    <row r="4326" ht="14.85" customHeight="1" x14ac:dyDescent="0.25"/>
    <row r="4327" ht="14.85" customHeight="1" x14ac:dyDescent="0.25"/>
    <row r="4328" ht="14.85" customHeight="1" x14ac:dyDescent="0.25"/>
    <row r="4329" ht="14.85" customHeight="1" x14ac:dyDescent="0.25"/>
    <row r="4330" ht="14.85" customHeight="1" x14ac:dyDescent="0.25"/>
    <row r="4331" ht="14.85" customHeight="1" x14ac:dyDescent="0.25"/>
    <row r="4332" ht="14.85" customHeight="1" x14ac:dyDescent="0.25"/>
    <row r="4333" ht="14.85" customHeight="1" x14ac:dyDescent="0.25"/>
    <row r="4334" ht="14.85" customHeight="1" x14ac:dyDescent="0.25"/>
    <row r="4335" ht="14.85" customHeight="1" x14ac:dyDescent="0.25"/>
    <row r="4336" ht="14.85" customHeight="1" x14ac:dyDescent="0.25"/>
    <row r="4337" ht="14.85" customHeight="1" x14ac:dyDescent="0.25"/>
    <row r="4338" ht="14.85" customHeight="1" x14ac:dyDescent="0.25"/>
    <row r="4339" ht="14.85" customHeight="1" x14ac:dyDescent="0.25"/>
    <row r="4340" ht="14.85" customHeight="1" x14ac:dyDescent="0.25"/>
    <row r="4341" ht="14.85" customHeight="1" x14ac:dyDescent="0.25"/>
    <row r="4342" ht="14.85" customHeight="1" x14ac:dyDescent="0.25"/>
    <row r="4343" ht="14.85" customHeight="1" x14ac:dyDescent="0.25"/>
    <row r="4344" ht="14.85" customHeight="1" x14ac:dyDescent="0.25"/>
    <row r="4345" ht="14.85" customHeight="1" x14ac:dyDescent="0.25"/>
    <row r="4346" ht="14.85" customHeight="1" x14ac:dyDescent="0.25"/>
    <row r="4347" ht="14.85" customHeight="1" x14ac:dyDescent="0.25"/>
    <row r="4348" ht="14.85" customHeight="1" x14ac:dyDescent="0.25"/>
    <row r="4349" ht="14.85" customHeight="1" x14ac:dyDescent="0.25"/>
    <row r="4350" ht="14.85" customHeight="1" x14ac:dyDescent="0.25"/>
    <row r="4351" ht="14.85" customHeight="1" x14ac:dyDescent="0.25"/>
    <row r="4352" ht="14.85" customHeight="1" x14ac:dyDescent="0.25"/>
    <row r="4353" ht="14.85" customHeight="1" x14ac:dyDescent="0.25"/>
    <row r="4354" ht="14.85" customHeight="1" x14ac:dyDescent="0.25"/>
    <row r="4355" ht="14.85" customHeight="1" x14ac:dyDescent="0.25"/>
    <row r="4356" ht="14.85" customHeight="1" x14ac:dyDescent="0.25"/>
    <row r="4357" ht="14.85" customHeight="1" x14ac:dyDescent="0.25"/>
    <row r="4358" ht="14.85" customHeight="1" x14ac:dyDescent="0.25"/>
    <row r="4359" ht="14.85" customHeight="1" x14ac:dyDescent="0.25"/>
    <row r="4360" ht="14.85" customHeight="1" x14ac:dyDescent="0.25"/>
    <row r="4361" ht="14.85" customHeight="1" x14ac:dyDescent="0.25"/>
    <row r="4362" ht="14.85" customHeight="1" x14ac:dyDescent="0.25"/>
    <row r="4363" ht="14.85" customHeight="1" x14ac:dyDescent="0.25"/>
    <row r="4364" ht="14.85" customHeight="1" x14ac:dyDescent="0.25"/>
    <row r="4365" ht="14.85" customHeight="1" x14ac:dyDescent="0.25"/>
    <row r="4366" ht="14.85" customHeight="1" x14ac:dyDescent="0.25"/>
    <row r="4367" ht="14.85" customHeight="1" x14ac:dyDescent="0.25"/>
    <row r="4368" ht="14.85" customHeight="1" x14ac:dyDescent="0.25"/>
    <row r="4369" ht="14.85" customHeight="1" x14ac:dyDescent="0.25"/>
    <row r="4370" ht="14.85" customHeight="1" x14ac:dyDescent="0.25"/>
    <row r="4371" ht="14.85" customHeight="1" x14ac:dyDescent="0.25"/>
    <row r="4372" ht="14.85" customHeight="1" x14ac:dyDescent="0.25"/>
    <row r="4373" ht="14.85" customHeight="1" x14ac:dyDescent="0.25"/>
    <row r="4374" ht="14.85" customHeight="1" x14ac:dyDescent="0.25"/>
    <row r="4375" ht="14.85" customHeight="1" x14ac:dyDescent="0.25"/>
    <row r="4376" ht="14.85" customHeight="1" x14ac:dyDescent="0.25"/>
    <row r="4377" ht="14.85" customHeight="1" x14ac:dyDescent="0.25"/>
    <row r="4378" ht="14.85" customHeight="1" x14ac:dyDescent="0.25"/>
    <row r="4379" ht="14.85" customHeight="1" x14ac:dyDescent="0.25"/>
    <row r="4380" ht="14.85" customHeight="1" x14ac:dyDescent="0.25"/>
    <row r="4381" ht="14.85" customHeight="1" x14ac:dyDescent="0.25"/>
    <row r="4382" ht="14.85" customHeight="1" x14ac:dyDescent="0.25"/>
    <row r="4383" ht="14.85" customHeight="1" x14ac:dyDescent="0.25"/>
    <row r="4384" ht="14.85" customHeight="1" x14ac:dyDescent="0.25"/>
    <row r="4385" ht="14.85" customHeight="1" x14ac:dyDescent="0.25"/>
    <row r="4386" ht="14.85" customHeight="1" x14ac:dyDescent="0.25"/>
    <row r="4387" ht="14.85" customHeight="1" x14ac:dyDescent="0.25"/>
    <row r="4388" ht="14.85" customHeight="1" x14ac:dyDescent="0.25"/>
    <row r="4389" ht="14.85" customHeight="1" x14ac:dyDescent="0.25"/>
    <row r="4390" ht="14.85" customHeight="1" x14ac:dyDescent="0.25"/>
    <row r="4391" ht="14.85" customHeight="1" x14ac:dyDescent="0.25"/>
    <row r="4392" ht="14.85" customHeight="1" x14ac:dyDescent="0.25"/>
    <row r="4393" ht="14.85" customHeight="1" x14ac:dyDescent="0.25"/>
    <row r="4394" ht="14.85" customHeight="1" x14ac:dyDescent="0.25"/>
    <row r="4395" ht="14.85" customHeight="1" x14ac:dyDescent="0.25"/>
    <row r="4396" ht="14.85" customHeight="1" x14ac:dyDescent="0.25"/>
    <row r="4397" ht="14.85" customHeight="1" x14ac:dyDescent="0.25"/>
    <row r="4398" ht="14.85" customHeight="1" x14ac:dyDescent="0.25"/>
    <row r="4399" ht="14.85" customHeight="1" x14ac:dyDescent="0.25"/>
    <row r="4400" ht="14.85" customHeight="1" x14ac:dyDescent="0.25"/>
    <row r="4401" ht="14.85" customHeight="1" x14ac:dyDescent="0.25"/>
    <row r="4402" ht="14.85" customHeight="1" x14ac:dyDescent="0.25"/>
    <row r="4403" ht="14.85" customHeight="1" x14ac:dyDescent="0.25"/>
    <row r="4404" ht="14.85" customHeight="1" x14ac:dyDescent="0.25"/>
    <row r="4405" ht="14.85" customHeight="1" x14ac:dyDescent="0.25"/>
    <row r="4406" ht="14.85" customHeight="1" x14ac:dyDescent="0.25"/>
    <row r="4407" ht="14.85" customHeight="1" x14ac:dyDescent="0.25"/>
    <row r="4408" ht="14.85" customHeight="1" x14ac:dyDescent="0.25"/>
    <row r="4409" ht="14.85" customHeight="1" x14ac:dyDescent="0.25"/>
    <row r="4410" ht="14.85" customHeight="1" x14ac:dyDescent="0.25"/>
    <row r="4411" ht="14.85" customHeight="1" x14ac:dyDescent="0.25"/>
    <row r="4412" ht="14.85" customHeight="1" x14ac:dyDescent="0.25"/>
    <row r="4413" ht="14.85" customHeight="1" x14ac:dyDescent="0.25"/>
    <row r="4414" ht="14.85" customHeight="1" x14ac:dyDescent="0.25"/>
    <row r="4415" ht="14.85" customHeight="1" x14ac:dyDescent="0.25"/>
    <row r="4416" ht="14.85" customHeight="1" x14ac:dyDescent="0.25"/>
    <row r="4417" ht="14.85" customHeight="1" x14ac:dyDescent="0.25"/>
    <row r="4418" ht="14.85" customHeight="1" x14ac:dyDescent="0.25"/>
    <row r="4419" ht="14.85" customHeight="1" x14ac:dyDescent="0.25"/>
    <row r="4420" ht="14.85" customHeight="1" x14ac:dyDescent="0.25"/>
    <row r="4421" ht="14.85" customHeight="1" x14ac:dyDescent="0.25"/>
    <row r="4422" ht="14.85" customHeight="1" x14ac:dyDescent="0.25"/>
    <row r="4423" ht="14.85" customHeight="1" x14ac:dyDescent="0.25"/>
    <row r="4424" ht="14.85" customHeight="1" x14ac:dyDescent="0.25"/>
    <row r="4425" ht="14.85" customHeight="1" x14ac:dyDescent="0.25"/>
    <row r="4426" ht="14.85" customHeight="1" x14ac:dyDescent="0.25"/>
    <row r="4427" ht="14.85" customHeight="1" x14ac:dyDescent="0.25"/>
    <row r="4428" ht="14.85" customHeight="1" x14ac:dyDescent="0.25"/>
    <row r="4429" ht="14.85" customHeight="1" x14ac:dyDescent="0.25"/>
    <row r="4430" ht="14.85" customHeight="1" x14ac:dyDescent="0.25"/>
    <row r="4431" ht="14.85" customHeight="1" x14ac:dyDescent="0.25"/>
    <row r="4432" ht="14.85" customHeight="1" x14ac:dyDescent="0.25"/>
    <row r="4433" ht="14.85" customHeight="1" x14ac:dyDescent="0.25"/>
    <row r="4434" ht="14.85" customHeight="1" x14ac:dyDescent="0.25"/>
    <row r="4435" ht="14.85" customHeight="1" x14ac:dyDescent="0.25"/>
    <row r="4436" ht="14.85" customHeight="1" x14ac:dyDescent="0.25"/>
    <row r="4437" ht="14.85" customHeight="1" x14ac:dyDescent="0.25"/>
    <row r="4438" ht="14.85" customHeight="1" x14ac:dyDescent="0.25"/>
    <row r="4439" ht="14.85" customHeight="1" x14ac:dyDescent="0.25"/>
    <row r="4440" ht="14.85" customHeight="1" x14ac:dyDescent="0.25"/>
    <row r="4441" ht="14.85" customHeight="1" x14ac:dyDescent="0.25"/>
    <row r="4442" ht="14.85" customHeight="1" x14ac:dyDescent="0.25"/>
    <row r="4443" ht="14.85" customHeight="1" x14ac:dyDescent="0.25"/>
    <row r="4444" ht="14.85" customHeight="1" x14ac:dyDescent="0.25"/>
    <row r="4445" ht="14.85" customHeight="1" x14ac:dyDescent="0.25"/>
    <row r="4446" ht="14.85" customHeight="1" x14ac:dyDescent="0.25"/>
    <row r="4447" ht="14.85" customHeight="1" x14ac:dyDescent="0.25"/>
    <row r="4448" ht="14.85" customHeight="1" x14ac:dyDescent="0.25"/>
    <row r="4449" ht="14.85" customHeight="1" x14ac:dyDescent="0.25"/>
    <row r="4450" ht="14.85" customHeight="1" x14ac:dyDescent="0.25"/>
    <row r="4451" ht="14.85" customHeight="1" x14ac:dyDescent="0.25"/>
    <row r="4452" ht="14.85" customHeight="1" x14ac:dyDescent="0.25"/>
    <row r="4453" ht="14.85" customHeight="1" x14ac:dyDescent="0.25"/>
    <row r="4454" ht="14.85" customHeight="1" x14ac:dyDescent="0.25"/>
    <row r="4455" ht="14.85" customHeight="1" x14ac:dyDescent="0.25"/>
    <row r="4456" ht="14.85" customHeight="1" x14ac:dyDescent="0.25"/>
    <row r="4457" ht="14.85" customHeight="1" x14ac:dyDescent="0.25"/>
    <row r="4458" ht="14.85" customHeight="1" x14ac:dyDescent="0.25"/>
    <row r="4459" ht="14.85" customHeight="1" x14ac:dyDescent="0.25"/>
    <row r="4460" ht="14.85" customHeight="1" x14ac:dyDescent="0.25"/>
    <row r="4461" ht="14.85" customHeight="1" x14ac:dyDescent="0.25"/>
    <row r="4462" ht="14.85" customHeight="1" x14ac:dyDescent="0.25"/>
    <row r="4463" ht="14.85" customHeight="1" x14ac:dyDescent="0.25"/>
    <row r="4464" ht="14.85" customHeight="1" x14ac:dyDescent="0.25"/>
    <row r="4465" ht="14.85" customHeight="1" x14ac:dyDescent="0.25"/>
    <row r="4466" ht="14.85" customHeight="1" x14ac:dyDescent="0.25"/>
    <row r="4467" ht="14.85" customHeight="1" x14ac:dyDescent="0.25"/>
    <row r="4468" ht="14.85" customHeight="1" x14ac:dyDescent="0.25"/>
    <row r="4469" ht="14.85" customHeight="1" x14ac:dyDescent="0.25"/>
    <row r="4470" ht="14.85" customHeight="1" x14ac:dyDescent="0.25"/>
    <row r="4471" ht="14.85" customHeight="1" x14ac:dyDescent="0.25"/>
    <row r="4472" ht="14.85" customHeight="1" x14ac:dyDescent="0.25"/>
    <row r="4473" ht="14.85" customHeight="1" x14ac:dyDescent="0.25"/>
    <row r="4474" ht="14.85" customHeight="1" x14ac:dyDescent="0.25"/>
    <row r="4475" ht="14.85" customHeight="1" x14ac:dyDescent="0.25"/>
    <row r="4476" ht="14.85" customHeight="1" x14ac:dyDescent="0.25"/>
    <row r="4477" ht="14.85" customHeight="1" x14ac:dyDescent="0.25"/>
    <row r="4478" ht="14.85" customHeight="1" x14ac:dyDescent="0.25"/>
    <row r="4479" ht="14.85" customHeight="1" x14ac:dyDescent="0.25"/>
    <row r="4480" ht="14.85" customHeight="1" x14ac:dyDescent="0.25"/>
    <row r="4481" ht="14.85" customHeight="1" x14ac:dyDescent="0.25"/>
    <row r="4482" ht="14.85" customHeight="1" x14ac:dyDescent="0.25"/>
    <row r="4483" ht="14.85" customHeight="1" x14ac:dyDescent="0.25"/>
    <row r="4484" ht="14.85" customHeight="1" x14ac:dyDescent="0.25"/>
    <row r="4485" ht="14.85" customHeight="1" x14ac:dyDescent="0.25"/>
    <row r="4486" ht="14.85" customHeight="1" x14ac:dyDescent="0.25"/>
    <row r="4487" ht="14.85" customHeight="1" x14ac:dyDescent="0.25"/>
    <row r="4488" ht="14.85" customHeight="1" x14ac:dyDescent="0.25"/>
    <row r="4489" ht="14.85" customHeight="1" x14ac:dyDescent="0.25"/>
    <row r="4490" ht="14.85" customHeight="1" x14ac:dyDescent="0.25"/>
    <row r="4491" ht="14.85" customHeight="1" x14ac:dyDescent="0.25"/>
    <row r="4492" ht="14.85" customHeight="1" x14ac:dyDescent="0.25"/>
    <row r="4493" ht="14.85" customHeight="1" x14ac:dyDescent="0.25"/>
    <row r="4494" ht="14.85" customHeight="1" x14ac:dyDescent="0.25"/>
    <row r="4495" ht="14.85" customHeight="1" x14ac:dyDescent="0.25"/>
    <row r="4496" ht="14.85" customHeight="1" x14ac:dyDescent="0.25"/>
    <row r="4497" ht="14.85" customHeight="1" x14ac:dyDescent="0.25"/>
    <row r="4498" ht="14.85" customHeight="1" x14ac:dyDescent="0.25"/>
    <row r="4499" ht="14.85" customHeight="1" x14ac:dyDescent="0.25"/>
    <row r="4500" ht="14.85" customHeight="1" x14ac:dyDescent="0.25"/>
    <row r="4501" ht="14.85" customHeight="1" x14ac:dyDescent="0.25"/>
    <row r="4502" ht="14.85" customHeight="1" x14ac:dyDescent="0.25"/>
    <row r="4503" ht="14.85" customHeight="1" x14ac:dyDescent="0.25"/>
    <row r="4504" ht="14.85" customHeight="1" x14ac:dyDescent="0.25"/>
    <row r="4505" ht="14.85" customHeight="1" x14ac:dyDescent="0.25"/>
    <row r="4506" ht="14.85" customHeight="1" x14ac:dyDescent="0.25"/>
    <row r="4507" ht="14.85" customHeight="1" x14ac:dyDescent="0.25"/>
    <row r="4508" ht="14.85" customHeight="1" x14ac:dyDescent="0.25"/>
    <row r="4509" ht="14.85" customHeight="1" x14ac:dyDescent="0.25"/>
    <row r="4510" ht="14.85" customHeight="1" x14ac:dyDescent="0.25"/>
    <row r="4511" ht="14.85" customHeight="1" x14ac:dyDescent="0.25"/>
    <row r="4512" ht="14.85" customHeight="1" x14ac:dyDescent="0.25"/>
    <row r="4513" ht="14.85" customHeight="1" x14ac:dyDescent="0.25"/>
    <row r="4514" ht="14.85" customHeight="1" x14ac:dyDescent="0.25"/>
    <row r="4515" ht="14.85" customHeight="1" x14ac:dyDescent="0.25"/>
    <row r="4516" ht="14.85" customHeight="1" x14ac:dyDescent="0.25"/>
    <row r="4517" ht="14.85" customHeight="1" x14ac:dyDescent="0.25"/>
    <row r="4518" ht="14.85" customHeight="1" x14ac:dyDescent="0.25"/>
    <row r="4519" ht="14.85" customHeight="1" x14ac:dyDescent="0.25"/>
    <row r="4520" ht="14.85" customHeight="1" x14ac:dyDescent="0.25"/>
    <row r="4521" ht="14.85" customHeight="1" x14ac:dyDescent="0.25"/>
    <row r="4522" ht="14.85" customHeight="1" x14ac:dyDescent="0.25"/>
    <row r="4523" ht="14.85" customHeight="1" x14ac:dyDescent="0.25"/>
    <row r="4524" ht="14.85" customHeight="1" x14ac:dyDescent="0.25"/>
    <row r="4525" ht="14.85" customHeight="1" x14ac:dyDescent="0.25"/>
    <row r="4526" ht="14.85" customHeight="1" x14ac:dyDescent="0.25"/>
    <row r="4527" ht="14.85" customHeight="1" x14ac:dyDescent="0.25"/>
    <row r="4528" ht="14.85" customHeight="1" x14ac:dyDescent="0.25"/>
    <row r="4529" ht="14.85" customHeight="1" x14ac:dyDescent="0.25"/>
    <row r="4530" ht="14.85" customHeight="1" x14ac:dyDescent="0.25"/>
    <row r="4531" ht="14.85" customHeight="1" x14ac:dyDescent="0.25"/>
    <row r="4532" ht="14.85" customHeight="1" x14ac:dyDescent="0.25"/>
    <row r="4533" ht="14.85" customHeight="1" x14ac:dyDescent="0.25"/>
    <row r="4534" ht="14.85" customHeight="1" x14ac:dyDescent="0.25"/>
    <row r="4535" ht="14.85" customHeight="1" x14ac:dyDescent="0.25"/>
    <row r="4536" ht="14.85" customHeight="1" x14ac:dyDescent="0.25"/>
    <row r="4537" ht="14.85" customHeight="1" x14ac:dyDescent="0.25"/>
    <row r="4538" ht="14.85" customHeight="1" x14ac:dyDescent="0.25"/>
    <row r="4539" ht="14.85" customHeight="1" x14ac:dyDescent="0.25"/>
    <row r="4540" ht="14.85" customHeight="1" x14ac:dyDescent="0.25"/>
    <row r="4541" ht="14.85" customHeight="1" x14ac:dyDescent="0.25"/>
    <row r="4542" ht="14.85" customHeight="1" x14ac:dyDescent="0.25"/>
    <row r="4543" ht="14.85" customHeight="1" x14ac:dyDescent="0.25"/>
    <row r="4544" ht="14.85" customHeight="1" x14ac:dyDescent="0.25"/>
    <row r="4545" ht="14.85" customHeight="1" x14ac:dyDescent="0.25"/>
    <row r="4546" ht="14.85" customHeight="1" x14ac:dyDescent="0.25"/>
    <row r="4547" ht="14.85" customHeight="1" x14ac:dyDescent="0.25"/>
    <row r="4548" ht="14.85" customHeight="1" x14ac:dyDescent="0.25"/>
    <row r="4549" ht="14.85" customHeight="1" x14ac:dyDescent="0.25"/>
    <row r="4550" ht="14.85" customHeight="1" x14ac:dyDescent="0.25"/>
    <row r="4551" ht="14.85" customHeight="1" x14ac:dyDescent="0.25"/>
    <row r="4552" ht="14.85" customHeight="1" x14ac:dyDescent="0.25"/>
    <row r="4553" ht="14.85" customHeight="1" x14ac:dyDescent="0.25"/>
    <row r="4554" ht="14.85" customHeight="1" x14ac:dyDescent="0.25"/>
    <row r="4555" ht="14.85" customHeight="1" x14ac:dyDescent="0.25"/>
    <row r="4556" ht="14.85" customHeight="1" x14ac:dyDescent="0.25"/>
    <row r="4557" ht="14.85" customHeight="1" x14ac:dyDescent="0.25"/>
    <row r="4558" ht="14.85" customHeight="1" x14ac:dyDescent="0.25"/>
    <row r="4559" ht="14.85" customHeight="1" x14ac:dyDescent="0.25"/>
    <row r="4560" ht="14.85" customHeight="1" x14ac:dyDescent="0.25"/>
    <row r="4561" ht="14.85" customHeight="1" x14ac:dyDescent="0.25"/>
    <row r="4562" ht="14.85" customHeight="1" x14ac:dyDescent="0.25"/>
    <row r="4563" ht="14.85" customHeight="1" x14ac:dyDescent="0.25"/>
    <row r="4564" ht="14.85" customHeight="1" x14ac:dyDescent="0.25"/>
    <row r="4565" ht="14.85" customHeight="1" x14ac:dyDescent="0.25"/>
    <row r="4566" ht="14.85" customHeight="1" x14ac:dyDescent="0.25"/>
    <row r="4567" ht="14.85" customHeight="1" x14ac:dyDescent="0.25"/>
    <row r="4568" ht="14.85" customHeight="1" x14ac:dyDescent="0.25"/>
    <row r="4569" ht="14.85" customHeight="1" x14ac:dyDescent="0.25"/>
    <row r="4570" ht="14.85" customHeight="1" x14ac:dyDescent="0.25"/>
    <row r="4571" ht="14.85" customHeight="1" x14ac:dyDescent="0.25"/>
    <row r="4572" ht="14.85" customHeight="1" x14ac:dyDescent="0.25"/>
    <row r="4573" ht="14.85" customHeight="1" x14ac:dyDescent="0.25"/>
    <row r="4574" ht="14.85" customHeight="1" x14ac:dyDescent="0.25"/>
    <row r="4575" ht="14.85" customHeight="1" x14ac:dyDescent="0.25"/>
    <row r="4576" ht="14.85" customHeight="1" x14ac:dyDescent="0.25"/>
    <row r="4577" ht="14.85" customHeight="1" x14ac:dyDescent="0.25"/>
    <row r="4578" ht="14.85" customHeight="1" x14ac:dyDescent="0.25"/>
    <row r="4579" ht="14.85" customHeight="1" x14ac:dyDescent="0.25"/>
    <row r="4580" ht="14.85" customHeight="1" x14ac:dyDescent="0.25"/>
    <row r="4581" ht="14.85" customHeight="1" x14ac:dyDescent="0.25"/>
    <row r="4582" ht="14.85" customHeight="1" x14ac:dyDescent="0.25"/>
    <row r="4583" ht="14.85" customHeight="1" x14ac:dyDescent="0.25"/>
    <row r="4584" ht="14.85" customHeight="1" x14ac:dyDescent="0.25"/>
    <row r="4585" ht="14.85" customHeight="1" x14ac:dyDescent="0.25"/>
    <row r="4586" ht="14.85" customHeight="1" x14ac:dyDescent="0.25"/>
    <row r="4587" ht="14.85" customHeight="1" x14ac:dyDescent="0.25"/>
    <row r="4588" ht="14.85" customHeight="1" x14ac:dyDescent="0.25"/>
    <row r="4589" ht="14.85" customHeight="1" x14ac:dyDescent="0.25"/>
    <row r="4590" ht="14.85" customHeight="1" x14ac:dyDescent="0.25"/>
    <row r="4591" ht="14.85" customHeight="1" x14ac:dyDescent="0.25"/>
    <row r="4592" ht="14.85" customHeight="1" x14ac:dyDescent="0.25"/>
    <row r="4593" ht="14.85" customHeight="1" x14ac:dyDescent="0.25"/>
    <row r="4594" ht="14.85" customHeight="1" x14ac:dyDescent="0.25"/>
    <row r="4595" ht="14.85" customHeight="1" x14ac:dyDescent="0.25"/>
    <row r="4596" ht="14.85" customHeight="1" x14ac:dyDescent="0.25"/>
    <row r="4597" ht="14.85" customHeight="1" x14ac:dyDescent="0.25"/>
    <row r="4598" ht="14.85" customHeight="1" x14ac:dyDescent="0.25"/>
    <row r="4599" ht="14.85" customHeight="1" x14ac:dyDescent="0.25"/>
    <row r="4600" ht="14.85" customHeight="1" x14ac:dyDescent="0.25"/>
    <row r="4601" ht="14.85" customHeight="1" x14ac:dyDescent="0.25"/>
    <row r="4602" ht="14.85" customHeight="1" x14ac:dyDescent="0.25"/>
    <row r="4603" ht="14.85" customHeight="1" x14ac:dyDescent="0.25"/>
    <row r="4604" ht="14.85" customHeight="1" x14ac:dyDescent="0.25"/>
    <row r="4605" ht="14.85" customHeight="1" x14ac:dyDescent="0.25"/>
    <row r="4606" ht="14.85" customHeight="1" x14ac:dyDescent="0.25"/>
    <row r="4607" ht="14.85" customHeight="1" x14ac:dyDescent="0.25"/>
    <row r="4608" ht="14.85" customHeight="1" x14ac:dyDescent="0.25"/>
    <row r="4609" ht="14.85" customHeight="1" x14ac:dyDescent="0.25"/>
    <row r="4610" ht="14.85" customHeight="1" x14ac:dyDescent="0.25"/>
    <row r="4611" ht="14.85" customHeight="1" x14ac:dyDescent="0.25"/>
    <row r="4612" ht="14.85" customHeight="1" x14ac:dyDescent="0.25"/>
    <row r="4613" ht="14.85" customHeight="1" x14ac:dyDescent="0.25"/>
    <row r="4614" ht="14.85" customHeight="1" x14ac:dyDescent="0.25"/>
    <row r="4615" ht="14.85" customHeight="1" x14ac:dyDescent="0.25"/>
    <row r="4616" ht="14.85" customHeight="1" x14ac:dyDescent="0.25"/>
    <row r="4617" ht="14.85" customHeight="1" x14ac:dyDescent="0.25"/>
    <row r="4618" ht="14.85" customHeight="1" x14ac:dyDescent="0.25"/>
    <row r="4619" ht="14.85" customHeight="1" x14ac:dyDescent="0.25"/>
    <row r="4620" ht="14.85" customHeight="1" x14ac:dyDescent="0.25"/>
    <row r="4621" ht="14.85" customHeight="1" x14ac:dyDescent="0.25"/>
    <row r="4622" ht="14.85" customHeight="1" x14ac:dyDescent="0.25"/>
    <row r="4623" ht="14.85" customHeight="1" x14ac:dyDescent="0.25"/>
    <row r="4624" ht="14.85" customHeight="1" x14ac:dyDescent="0.25"/>
    <row r="4625" ht="14.85" customHeight="1" x14ac:dyDescent="0.25"/>
    <row r="4626" ht="14.85" customHeight="1" x14ac:dyDescent="0.25"/>
    <row r="4627" ht="14.85" customHeight="1" x14ac:dyDescent="0.25"/>
    <row r="4628" ht="14.85" customHeight="1" x14ac:dyDescent="0.25"/>
    <row r="4629" ht="14.85" customHeight="1" x14ac:dyDescent="0.25"/>
    <row r="4630" ht="14.85" customHeight="1" x14ac:dyDescent="0.25"/>
    <row r="4631" ht="14.85" customHeight="1" x14ac:dyDescent="0.25"/>
    <row r="4632" ht="14.85" customHeight="1" x14ac:dyDescent="0.25"/>
    <row r="4633" ht="14.85" customHeight="1" x14ac:dyDescent="0.25"/>
    <row r="4634" ht="14.85" customHeight="1" x14ac:dyDescent="0.25"/>
    <row r="4635" ht="14.85" customHeight="1" x14ac:dyDescent="0.25"/>
    <row r="4636" ht="14.85" customHeight="1" x14ac:dyDescent="0.25"/>
    <row r="4637" ht="14.85" customHeight="1" x14ac:dyDescent="0.25"/>
    <row r="4638" ht="14.85" customHeight="1" x14ac:dyDescent="0.25"/>
    <row r="4639" ht="14.85" customHeight="1" x14ac:dyDescent="0.25"/>
    <row r="4640" ht="14.85" customHeight="1" x14ac:dyDescent="0.25"/>
    <row r="4641" ht="14.85" customHeight="1" x14ac:dyDescent="0.25"/>
    <row r="4642" ht="14.85" customHeight="1" x14ac:dyDescent="0.25"/>
    <row r="4643" ht="14.85" customHeight="1" x14ac:dyDescent="0.25"/>
    <row r="4644" ht="14.85" customHeight="1" x14ac:dyDescent="0.25"/>
    <row r="4645" ht="14.85" customHeight="1" x14ac:dyDescent="0.25"/>
    <row r="4646" ht="14.85" customHeight="1" x14ac:dyDescent="0.25"/>
    <row r="4647" ht="14.85" customHeight="1" x14ac:dyDescent="0.25"/>
    <row r="4648" ht="14.85" customHeight="1" x14ac:dyDescent="0.25"/>
    <row r="4649" ht="14.85" customHeight="1" x14ac:dyDescent="0.25"/>
    <row r="4650" ht="14.85" customHeight="1" x14ac:dyDescent="0.25"/>
    <row r="4651" ht="14.85" customHeight="1" x14ac:dyDescent="0.25"/>
    <row r="4652" ht="14.85" customHeight="1" x14ac:dyDescent="0.25"/>
    <row r="4653" ht="14.85" customHeight="1" x14ac:dyDescent="0.25"/>
    <row r="4654" ht="14.85" customHeight="1" x14ac:dyDescent="0.25"/>
    <row r="4655" ht="14.85" customHeight="1" x14ac:dyDescent="0.25"/>
    <row r="4656" ht="14.85" customHeight="1" x14ac:dyDescent="0.25"/>
    <row r="4657" ht="14.85" customHeight="1" x14ac:dyDescent="0.25"/>
    <row r="4658" ht="14.85" customHeight="1" x14ac:dyDescent="0.25"/>
    <row r="4659" ht="14.85" customHeight="1" x14ac:dyDescent="0.25"/>
    <row r="4660" ht="14.85" customHeight="1" x14ac:dyDescent="0.25"/>
    <row r="4661" ht="14.85" customHeight="1" x14ac:dyDescent="0.25"/>
    <row r="4662" ht="14.85" customHeight="1" x14ac:dyDescent="0.25"/>
    <row r="4663" ht="14.85" customHeight="1" x14ac:dyDescent="0.25"/>
    <row r="4664" ht="14.85" customHeight="1" x14ac:dyDescent="0.25"/>
    <row r="4665" ht="14.85" customHeight="1" x14ac:dyDescent="0.25"/>
    <row r="4666" ht="14.85" customHeight="1" x14ac:dyDescent="0.25"/>
    <row r="4667" ht="14.85" customHeight="1" x14ac:dyDescent="0.25"/>
    <row r="4668" ht="14.85" customHeight="1" x14ac:dyDescent="0.25"/>
    <row r="4669" ht="14.85" customHeight="1" x14ac:dyDescent="0.25"/>
    <row r="4670" ht="14.85" customHeight="1" x14ac:dyDescent="0.25"/>
    <row r="4671" ht="14.85" customHeight="1" x14ac:dyDescent="0.25"/>
    <row r="4672" ht="14.85" customHeight="1" x14ac:dyDescent="0.25"/>
    <row r="4673" ht="14.85" customHeight="1" x14ac:dyDescent="0.25"/>
    <row r="4674" ht="14.85" customHeight="1" x14ac:dyDescent="0.25"/>
    <row r="4675" ht="14.85" customHeight="1" x14ac:dyDescent="0.25"/>
    <row r="4676" ht="14.85" customHeight="1" x14ac:dyDescent="0.25"/>
    <row r="4677" ht="14.85" customHeight="1" x14ac:dyDescent="0.25"/>
    <row r="4678" ht="14.85" customHeight="1" x14ac:dyDescent="0.25"/>
    <row r="4679" ht="14.85" customHeight="1" x14ac:dyDescent="0.25"/>
    <row r="4680" ht="14.85" customHeight="1" x14ac:dyDescent="0.25"/>
    <row r="4681" ht="14.85" customHeight="1" x14ac:dyDescent="0.25"/>
    <row r="4682" ht="14.85" customHeight="1" x14ac:dyDescent="0.25"/>
    <row r="4683" ht="14.85" customHeight="1" x14ac:dyDescent="0.25"/>
    <row r="4684" ht="14.85" customHeight="1" x14ac:dyDescent="0.25"/>
    <row r="4685" ht="14.85" customHeight="1" x14ac:dyDescent="0.25"/>
    <row r="4686" ht="14.85" customHeight="1" x14ac:dyDescent="0.25"/>
    <row r="4687" ht="14.85" customHeight="1" x14ac:dyDescent="0.25"/>
    <row r="4688" ht="14.85" customHeight="1" x14ac:dyDescent="0.25"/>
    <row r="4689" ht="14.85" customHeight="1" x14ac:dyDescent="0.25"/>
    <row r="4690" ht="14.85" customHeight="1" x14ac:dyDescent="0.25"/>
    <row r="4691" ht="14.85" customHeight="1" x14ac:dyDescent="0.25"/>
    <row r="4692" ht="14.85" customHeight="1" x14ac:dyDescent="0.25"/>
    <row r="4693" ht="14.85" customHeight="1" x14ac:dyDescent="0.25"/>
    <row r="4694" ht="14.85" customHeight="1" x14ac:dyDescent="0.25"/>
    <row r="4695" ht="14.85" customHeight="1" x14ac:dyDescent="0.25"/>
    <row r="4696" ht="14.85" customHeight="1" x14ac:dyDescent="0.25"/>
    <row r="4697" ht="14.85" customHeight="1" x14ac:dyDescent="0.25"/>
    <row r="4698" ht="14.85" customHeight="1" x14ac:dyDescent="0.25"/>
    <row r="4699" ht="14.85" customHeight="1" x14ac:dyDescent="0.25"/>
    <row r="4700" ht="14.85" customHeight="1" x14ac:dyDescent="0.25"/>
    <row r="4701" ht="14.85" customHeight="1" x14ac:dyDescent="0.25"/>
    <row r="4702" ht="14.85" customHeight="1" x14ac:dyDescent="0.25"/>
    <row r="4703" ht="14.85" customHeight="1" x14ac:dyDescent="0.25"/>
    <row r="4704" ht="14.85" customHeight="1" x14ac:dyDescent="0.25"/>
    <row r="4705" ht="14.85" customHeight="1" x14ac:dyDescent="0.25"/>
    <row r="4706" ht="14.85" customHeight="1" x14ac:dyDescent="0.25"/>
    <row r="4707" ht="14.85" customHeight="1" x14ac:dyDescent="0.25"/>
    <row r="4708" ht="14.85" customHeight="1" x14ac:dyDescent="0.25"/>
    <row r="4709" ht="14.85" customHeight="1" x14ac:dyDescent="0.25"/>
    <row r="4710" ht="14.85" customHeight="1" x14ac:dyDescent="0.25"/>
    <row r="4711" ht="14.85" customHeight="1" x14ac:dyDescent="0.25"/>
    <row r="4712" ht="14.85" customHeight="1" x14ac:dyDescent="0.25"/>
    <row r="4713" ht="14.85" customHeight="1" x14ac:dyDescent="0.25"/>
    <row r="4714" ht="14.85" customHeight="1" x14ac:dyDescent="0.25"/>
    <row r="4715" ht="14.85" customHeight="1" x14ac:dyDescent="0.25"/>
    <row r="4716" ht="14.85" customHeight="1" x14ac:dyDescent="0.25"/>
    <row r="4717" ht="14.85" customHeight="1" x14ac:dyDescent="0.25"/>
    <row r="4718" ht="14.85" customHeight="1" x14ac:dyDescent="0.25"/>
    <row r="4719" ht="14.85" customHeight="1" x14ac:dyDescent="0.25"/>
    <row r="4720" ht="14.85" customHeight="1" x14ac:dyDescent="0.25"/>
    <row r="4721" ht="14.85" customHeight="1" x14ac:dyDescent="0.25"/>
    <row r="4722" ht="14.85" customHeight="1" x14ac:dyDescent="0.25"/>
    <row r="4723" ht="14.85" customHeight="1" x14ac:dyDescent="0.25"/>
    <row r="4724" ht="14.85" customHeight="1" x14ac:dyDescent="0.25"/>
    <row r="4725" ht="14.85" customHeight="1" x14ac:dyDescent="0.25"/>
    <row r="4726" ht="14.85" customHeight="1" x14ac:dyDescent="0.25"/>
    <row r="4727" ht="14.85" customHeight="1" x14ac:dyDescent="0.25"/>
    <row r="4728" ht="14.85" customHeight="1" x14ac:dyDescent="0.25"/>
    <row r="4729" ht="14.85" customHeight="1" x14ac:dyDescent="0.25"/>
    <row r="4730" ht="14.85" customHeight="1" x14ac:dyDescent="0.25"/>
    <row r="4731" ht="14.85" customHeight="1" x14ac:dyDescent="0.25"/>
    <row r="4732" ht="14.85" customHeight="1" x14ac:dyDescent="0.25"/>
    <row r="4733" ht="14.85" customHeight="1" x14ac:dyDescent="0.25"/>
    <row r="4734" ht="14.85" customHeight="1" x14ac:dyDescent="0.25"/>
    <row r="4735" ht="14.85" customHeight="1" x14ac:dyDescent="0.25"/>
    <row r="4736" ht="14.85" customHeight="1" x14ac:dyDescent="0.25"/>
    <row r="4737" ht="14.85" customHeight="1" x14ac:dyDescent="0.25"/>
    <row r="4738" ht="14.85" customHeight="1" x14ac:dyDescent="0.25"/>
    <row r="4739" ht="14.85" customHeight="1" x14ac:dyDescent="0.25"/>
    <row r="4740" ht="14.85" customHeight="1" x14ac:dyDescent="0.25"/>
    <row r="4741" ht="14.85" customHeight="1" x14ac:dyDescent="0.25"/>
    <row r="4742" ht="14.85" customHeight="1" x14ac:dyDescent="0.25"/>
    <row r="4743" ht="14.85" customHeight="1" x14ac:dyDescent="0.25"/>
    <row r="4744" ht="14.85" customHeight="1" x14ac:dyDescent="0.25"/>
    <row r="4745" ht="14.85" customHeight="1" x14ac:dyDescent="0.25"/>
    <row r="4746" ht="14.85" customHeight="1" x14ac:dyDescent="0.25"/>
    <row r="4747" ht="14.85" customHeight="1" x14ac:dyDescent="0.25"/>
    <row r="4748" ht="14.85" customHeight="1" x14ac:dyDescent="0.25"/>
    <row r="4749" ht="14.85" customHeight="1" x14ac:dyDescent="0.25"/>
    <row r="4750" ht="14.85" customHeight="1" x14ac:dyDescent="0.25"/>
    <row r="4751" ht="14.85" customHeight="1" x14ac:dyDescent="0.25"/>
    <row r="4752" ht="14.85" customHeight="1" x14ac:dyDescent="0.25"/>
    <row r="4753" ht="14.85" customHeight="1" x14ac:dyDescent="0.25"/>
    <row r="4754" ht="14.85" customHeight="1" x14ac:dyDescent="0.25"/>
    <row r="4755" ht="14.85" customHeight="1" x14ac:dyDescent="0.25"/>
    <row r="4756" ht="14.85" customHeight="1" x14ac:dyDescent="0.25"/>
    <row r="4757" ht="14.85" customHeight="1" x14ac:dyDescent="0.25"/>
    <row r="4758" ht="14.85" customHeight="1" x14ac:dyDescent="0.25"/>
    <row r="4759" ht="14.85" customHeight="1" x14ac:dyDescent="0.25"/>
    <row r="4760" ht="14.85" customHeight="1" x14ac:dyDescent="0.25"/>
    <row r="4761" ht="14.85" customHeight="1" x14ac:dyDescent="0.25"/>
    <row r="4762" ht="14.85" customHeight="1" x14ac:dyDescent="0.25"/>
    <row r="4763" ht="14.85" customHeight="1" x14ac:dyDescent="0.25"/>
    <row r="4764" ht="14.85" customHeight="1" x14ac:dyDescent="0.25"/>
    <row r="4765" ht="14.85" customHeight="1" x14ac:dyDescent="0.25"/>
    <row r="4766" ht="14.85" customHeight="1" x14ac:dyDescent="0.25"/>
    <row r="4767" ht="14.85" customHeight="1" x14ac:dyDescent="0.25"/>
    <row r="4768" ht="14.85" customHeight="1" x14ac:dyDescent="0.25"/>
    <row r="4769" ht="14.85" customHeight="1" x14ac:dyDescent="0.25"/>
    <row r="4770" ht="14.85" customHeight="1" x14ac:dyDescent="0.25"/>
    <row r="4771" ht="14.85" customHeight="1" x14ac:dyDescent="0.25"/>
    <row r="4772" ht="14.85" customHeight="1" x14ac:dyDescent="0.25"/>
    <row r="4773" ht="14.85" customHeight="1" x14ac:dyDescent="0.25"/>
    <row r="4774" ht="14.85" customHeight="1" x14ac:dyDescent="0.25"/>
    <row r="4775" ht="14.85" customHeight="1" x14ac:dyDescent="0.25"/>
    <row r="4776" ht="14.85" customHeight="1" x14ac:dyDescent="0.25"/>
    <row r="4777" ht="14.85" customHeight="1" x14ac:dyDescent="0.25"/>
    <row r="4778" ht="14.85" customHeight="1" x14ac:dyDescent="0.25"/>
    <row r="4779" ht="14.85" customHeight="1" x14ac:dyDescent="0.25"/>
    <row r="4780" ht="14.85" customHeight="1" x14ac:dyDescent="0.25"/>
    <row r="4781" ht="14.85" customHeight="1" x14ac:dyDescent="0.25"/>
    <row r="4782" ht="14.85" customHeight="1" x14ac:dyDescent="0.25"/>
    <row r="4783" ht="14.85" customHeight="1" x14ac:dyDescent="0.25"/>
    <row r="4784" ht="14.85" customHeight="1" x14ac:dyDescent="0.25"/>
    <row r="4785" ht="14.85" customHeight="1" x14ac:dyDescent="0.25"/>
    <row r="4786" ht="14.85" customHeight="1" x14ac:dyDescent="0.25"/>
    <row r="4787" ht="14.85" customHeight="1" x14ac:dyDescent="0.25"/>
    <row r="4788" ht="14.85" customHeight="1" x14ac:dyDescent="0.25"/>
    <row r="4789" ht="14.85" customHeight="1" x14ac:dyDescent="0.25"/>
    <row r="4790" ht="14.85" customHeight="1" x14ac:dyDescent="0.25"/>
    <row r="4791" ht="14.85" customHeight="1" x14ac:dyDescent="0.25"/>
    <row r="4792" ht="14.85" customHeight="1" x14ac:dyDescent="0.25"/>
    <row r="4793" ht="14.85" customHeight="1" x14ac:dyDescent="0.25"/>
    <row r="4794" ht="14.85" customHeight="1" x14ac:dyDescent="0.25"/>
    <row r="4795" ht="14.85" customHeight="1" x14ac:dyDescent="0.25"/>
    <row r="4796" ht="14.85" customHeight="1" x14ac:dyDescent="0.25"/>
    <row r="4797" ht="14.85" customHeight="1" x14ac:dyDescent="0.25"/>
    <row r="4798" ht="14.85" customHeight="1" x14ac:dyDescent="0.25"/>
    <row r="4799" ht="14.85" customHeight="1" x14ac:dyDescent="0.25"/>
    <row r="4800" ht="14.85" customHeight="1" x14ac:dyDescent="0.25"/>
    <row r="4801" ht="14.85" customHeight="1" x14ac:dyDescent="0.25"/>
    <row r="4802" ht="14.85" customHeight="1" x14ac:dyDescent="0.25"/>
    <row r="4803" ht="14.85" customHeight="1" x14ac:dyDescent="0.25"/>
    <row r="4804" ht="14.85" customHeight="1" x14ac:dyDescent="0.25"/>
    <row r="4805" ht="14.85" customHeight="1" x14ac:dyDescent="0.25"/>
    <row r="4806" ht="14.85" customHeight="1" x14ac:dyDescent="0.25"/>
    <row r="4807" ht="14.85" customHeight="1" x14ac:dyDescent="0.25"/>
    <row r="4808" ht="14.85" customHeight="1" x14ac:dyDescent="0.25"/>
    <row r="4809" ht="14.85" customHeight="1" x14ac:dyDescent="0.25"/>
    <row r="4810" ht="14.85" customHeight="1" x14ac:dyDescent="0.25"/>
    <row r="4811" ht="14.85" customHeight="1" x14ac:dyDescent="0.25"/>
    <row r="4812" ht="14.85" customHeight="1" x14ac:dyDescent="0.25"/>
    <row r="4813" ht="14.85" customHeight="1" x14ac:dyDescent="0.25"/>
    <row r="4814" ht="14.85" customHeight="1" x14ac:dyDescent="0.25"/>
    <row r="4815" ht="14.85" customHeight="1" x14ac:dyDescent="0.25"/>
    <row r="4816" ht="14.85" customHeight="1" x14ac:dyDescent="0.25"/>
    <row r="4817" ht="14.85" customHeight="1" x14ac:dyDescent="0.25"/>
    <row r="4818" ht="14.85" customHeight="1" x14ac:dyDescent="0.25"/>
    <row r="4819" ht="14.85" customHeight="1" x14ac:dyDescent="0.25"/>
    <row r="4820" ht="14.85" customHeight="1" x14ac:dyDescent="0.25"/>
    <row r="4821" ht="14.85" customHeight="1" x14ac:dyDescent="0.25"/>
    <row r="4822" ht="14.85" customHeight="1" x14ac:dyDescent="0.25"/>
    <row r="4823" ht="14.85" customHeight="1" x14ac:dyDescent="0.25"/>
    <row r="4824" ht="14.85" customHeight="1" x14ac:dyDescent="0.25"/>
    <row r="4825" ht="14.85" customHeight="1" x14ac:dyDescent="0.25"/>
    <row r="4826" ht="14.85" customHeight="1" x14ac:dyDescent="0.25"/>
    <row r="4827" ht="14.85" customHeight="1" x14ac:dyDescent="0.25"/>
    <row r="4828" ht="14.85" customHeight="1" x14ac:dyDescent="0.25"/>
    <row r="4829" ht="14.85" customHeight="1" x14ac:dyDescent="0.25"/>
    <row r="4830" ht="14.85" customHeight="1" x14ac:dyDescent="0.25"/>
    <row r="4831" ht="14.85" customHeight="1" x14ac:dyDescent="0.25"/>
    <row r="4832" ht="14.85" customHeight="1" x14ac:dyDescent="0.25"/>
    <row r="4833" ht="14.85" customHeight="1" x14ac:dyDescent="0.25"/>
    <row r="4834" ht="14.85" customHeight="1" x14ac:dyDescent="0.25"/>
    <row r="4835" ht="14.85" customHeight="1" x14ac:dyDescent="0.25"/>
    <row r="4836" ht="14.85" customHeight="1" x14ac:dyDescent="0.25"/>
    <row r="4837" ht="14.85" customHeight="1" x14ac:dyDescent="0.25"/>
    <row r="4838" ht="14.85" customHeight="1" x14ac:dyDescent="0.25"/>
    <row r="4839" ht="14.85" customHeight="1" x14ac:dyDescent="0.25"/>
    <row r="4840" ht="14.85" customHeight="1" x14ac:dyDescent="0.25"/>
    <row r="4841" ht="14.85" customHeight="1" x14ac:dyDescent="0.25"/>
    <row r="4842" ht="14.85" customHeight="1" x14ac:dyDescent="0.25"/>
    <row r="4843" ht="14.85" customHeight="1" x14ac:dyDescent="0.25"/>
    <row r="4844" ht="14.85" customHeight="1" x14ac:dyDescent="0.25"/>
    <row r="4845" ht="14.85" customHeight="1" x14ac:dyDescent="0.25"/>
    <row r="4846" ht="14.85" customHeight="1" x14ac:dyDescent="0.25"/>
    <row r="4847" ht="14.85" customHeight="1" x14ac:dyDescent="0.25"/>
    <row r="4848" ht="14.85" customHeight="1" x14ac:dyDescent="0.25"/>
    <row r="4849" ht="14.85" customHeight="1" x14ac:dyDescent="0.25"/>
    <row r="4850" ht="14.85" customHeight="1" x14ac:dyDescent="0.25"/>
    <row r="4851" ht="14.85" customHeight="1" x14ac:dyDescent="0.25"/>
    <row r="4852" ht="14.85" customHeight="1" x14ac:dyDescent="0.25"/>
    <row r="4853" ht="14.85" customHeight="1" x14ac:dyDescent="0.25"/>
    <row r="4854" ht="14.85" customHeight="1" x14ac:dyDescent="0.25"/>
    <row r="4855" ht="14.85" customHeight="1" x14ac:dyDescent="0.25"/>
    <row r="4856" ht="14.85" customHeight="1" x14ac:dyDescent="0.25"/>
    <row r="4857" ht="14.85" customHeight="1" x14ac:dyDescent="0.25"/>
    <row r="4858" ht="14.85" customHeight="1" x14ac:dyDescent="0.25"/>
    <row r="4859" ht="14.85" customHeight="1" x14ac:dyDescent="0.25"/>
    <row r="4860" ht="14.85" customHeight="1" x14ac:dyDescent="0.25"/>
    <row r="4861" ht="14.85" customHeight="1" x14ac:dyDescent="0.25"/>
    <row r="4862" ht="14.85" customHeight="1" x14ac:dyDescent="0.25"/>
    <row r="4863" ht="14.85" customHeight="1" x14ac:dyDescent="0.25"/>
    <row r="4864" ht="14.85" customHeight="1" x14ac:dyDescent="0.25"/>
    <row r="4865" ht="14.85" customHeight="1" x14ac:dyDescent="0.25"/>
    <row r="4866" ht="14.85" customHeight="1" x14ac:dyDescent="0.25"/>
    <row r="4867" ht="14.85" customHeight="1" x14ac:dyDescent="0.25"/>
    <row r="4868" ht="14.85" customHeight="1" x14ac:dyDescent="0.25"/>
    <row r="4869" ht="14.85" customHeight="1" x14ac:dyDescent="0.25"/>
    <row r="4870" ht="14.85" customHeight="1" x14ac:dyDescent="0.25"/>
    <row r="4871" ht="14.85" customHeight="1" x14ac:dyDescent="0.25"/>
    <row r="4872" ht="14.85" customHeight="1" x14ac:dyDescent="0.25"/>
    <row r="4873" ht="14.85" customHeight="1" x14ac:dyDescent="0.25"/>
    <row r="4874" ht="14.85" customHeight="1" x14ac:dyDescent="0.25"/>
    <row r="4875" ht="14.85" customHeight="1" x14ac:dyDescent="0.25"/>
    <row r="4876" ht="14.85" customHeight="1" x14ac:dyDescent="0.25"/>
    <row r="4877" ht="14.85" customHeight="1" x14ac:dyDescent="0.25"/>
    <row r="4878" ht="14.85" customHeight="1" x14ac:dyDescent="0.25"/>
    <row r="4879" ht="14.85" customHeight="1" x14ac:dyDescent="0.25"/>
    <row r="4880" ht="14.85" customHeight="1" x14ac:dyDescent="0.25"/>
    <row r="4881" ht="14.85" customHeight="1" x14ac:dyDescent="0.25"/>
    <row r="4882" ht="14.85" customHeight="1" x14ac:dyDescent="0.25"/>
    <row r="4883" ht="14.85" customHeight="1" x14ac:dyDescent="0.25"/>
    <row r="4884" ht="14.85" customHeight="1" x14ac:dyDescent="0.25"/>
    <row r="4885" ht="14.85" customHeight="1" x14ac:dyDescent="0.25"/>
    <row r="4886" ht="14.85" customHeight="1" x14ac:dyDescent="0.25"/>
    <row r="4887" ht="14.85" customHeight="1" x14ac:dyDescent="0.25"/>
    <row r="4888" ht="14.85" customHeight="1" x14ac:dyDescent="0.25"/>
    <row r="4889" ht="14.85" customHeight="1" x14ac:dyDescent="0.25"/>
    <row r="4890" ht="14.85" customHeight="1" x14ac:dyDescent="0.25"/>
    <row r="4891" ht="14.85" customHeight="1" x14ac:dyDescent="0.25"/>
    <row r="4892" ht="14.85" customHeight="1" x14ac:dyDescent="0.25"/>
    <row r="4893" ht="14.85" customHeight="1" x14ac:dyDescent="0.25"/>
    <row r="4894" ht="14.85" customHeight="1" x14ac:dyDescent="0.25"/>
    <row r="4895" ht="14.85" customHeight="1" x14ac:dyDescent="0.25"/>
    <row r="4896" ht="14.85" customHeight="1" x14ac:dyDescent="0.25"/>
    <row r="4897" ht="14.85" customHeight="1" x14ac:dyDescent="0.25"/>
    <row r="4898" ht="14.85" customHeight="1" x14ac:dyDescent="0.25"/>
    <row r="4899" ht="14.85" customHeight="1" x14ac:dyDescent="0.25"/>
    <row r="4900" ht="14.85" customHeight="1" x14ac:dyDescent="0.25"/>
    <row r="4901" ht="14.85" customHeight="1" x14ac:dyDescent="0.25"/>
    <row r="4902" ht="14.85" customHeight="1" x14ac:dyDescent="0.25"/>
    <row r="4903" ht="14.85" customHeight="1" x14ac:dyDescent="0.25"/>
    <row r="4904" ht="14.85" customHeight="1" x14ac:dyDescent="0.25"/>
    <row r="4905" ht="14.85" customHeight="1" x14ac:dyDescent="0.25"/>
    <row r="4906" ht="14.85" customHeight="1" x14ac:dyDescent="0.25"/>
    <row r="4907" ht="14.85" customHeight="1" x14ac:dyDescent="0.25"/>
    <row r="4908" ht="14.85" customHeight="1" x14ac:dyDescent="0.25"/>
    <row r="4909" ht="14.85" customHeight="1" x14ac:dyDescent="0.25"/>
    <row r="4910" ht="14.85" customHeight="1" x14ac:dyDescent="0.25"/>
    <row r="4911" ht="14.85" customHeight="1" x14ac:dyDescent="0.25"/>
    <row r="4912" ht="14.85" customHeight="1" x14ac:dyDescent="0.25"/>
    <row r="4913" ht="14.85" customHeight="1" x14ac:dyDescent="0.25"/>
    <row r="4914" ht="14.85" customHeight="1" x14ac:dyDescent="0.25"/>
    <row r="4915" ht="14.85" customHeight="1" x14ac:dyDescent="0.25"/>
    <row r="4916" ht="14.85" customHeight="1" x14ac:dyDescent="0.25"/>
    <row r="4917" ht="14.85" customHeight="1" x14ac:dyDescent="0.25"/>
    <row r="4918" ht="14.85" customHeight="1" x14ac:dyDescent="0.25"/>
    <row r="4919" ht="14.85" customHeight="1" x14ac:dyDescent="0.25"/>
    <row r="4920" ht="14.85" customHeight="1" x14ac:dyDescent="0.25"/>
    <row r="4921" ht="14.85" customHeight="1" x14ac:dyDescent="0.25"/>
    <row r="4922" ht="14.85" customHeight="1" x14ac:dyDescent="0.25"/>
    <row r="4923" ht="14.85" customHeight="1" x14ac:dyDescent="0.25"/>
    <row r="4924" ht="14.85" customHeight="1" x14ac:dyDescent="0.25"/>
    <row r="4925" ht="14.85" customHeight="1" x14ac:dyDescent="0.25"/>
    <row r="4926" ht="14.85" customHeight="1" x14ac:dyDescent="0.25"/>
    <row r="4927" ht="14.85" customHeight="1" x14ac:dyDescent="0.25"/>
    <row r="4928" ht="14.85" customHeight="1" x14ac:dyDescent="0.25"/>
    <row r="4929" ht="14.85" customHeight="1" x14ac:dyDescent="0.25"/>
    <row r="4930" ht="14.85" customHeight="1" x14ac:dyDescent="0.25"/>
    <row r="4931" ht="14.85" customHeight="1" x14ac:dyDescent="0.25"/>
    <row r="4932" ht="14.85" customHeight="1" x14ac:dyDescent="0.25"/>
    <row r="4933" ht="14.85" customHeight="1" x14ac:dyDescent="0.25"/>
    <row r="4934" ht="14.85" customHeight="1" x14ac:dyDescent="0.25"/>
    <row r="4935" ht="14.85" customHeight="1" x14ac:dyDescent="0.25"/>
    <row r="4936" ht="14.85" customHeight="1" x14ac:dyDescent="0.25"/>
    <row r="4937" ht="14.85" customHeight="1" x14ac:dyDescent="0.25"/>
    <row r="4938" ht="14.85" customHeight="1" x14ac:dyDescent="0.25"/>
    <row r="4939" ht="14.85" customHeight="1" x14ac:dyDescent="0.25"/>
    <row r="4940" ht="14.85" customHeight="1" x14ac:dyDescent="0.25"/>
    <row r="4941" ht="14.85" customHeight="1" x14ac:dyDescent="0.25"/>
    <row r="4942" ht="14.85" customHeight="1" x14ac:dyDescent="0.25"/>
    <row r="4943" ht="14.85" customHeight="1" x14ac:dyDescent="0.25"/>
    <row r="4944" ht="14.85" customHeight="1" x14ac:dyDescent="0.25"/>
    <row r="4945" ht="14.85" customHeight="1" x14ac:dyDescent="0.25"/>
    <row r="4946" ht="14.85" customHeight="1" x14ac:dyDescent="0.25"/>
    <row r="4947" ht="14.85" customHeight="1" x14ac:dyDescent="0.25"/>
    <row r="4948" ht="14.85" customHeight="1" x14ac:dyDescent="0.25"/>
    <row r="4949" ht="14.85" customHeight="1" x14ac:dyDescent="0.25"/>
    <row r="4950" ht="14.85" customHeight="1" x14ac:dyDescent="0.25"/>
    <row r="4951" ht="14.85" customHeight="1" x14ac:dyDescent="0.25"/>
    <row r="4952" ht="14.85" customHeight="1" x14ac:dyDescent="0.25"/>
    <row r="4953" ht="14.85" customHeight="1" x14ac:dyDescent="0.25"/>
    <row r="4954" ht="14.85" customHeight="1" x14ac:dyDescent="0.25"/>
    <row r="4955" ht="14.85" customHeight="1" x14ac:dyDescent="0.25"/>
    <row r="4956" ht="14.85" customHeight="1" x14ac:dyDescent="0.25"/>
    <row r="4957" ht="14.85" customHeight="1" x14ac:dyDescent="0.25"/>
    <row r="4958" ht="14.85" customHeight="1" x14ac:dyDescent="0.25"/>
    <row r="4959" ht="14.85" customHeight="1" x14ac:dyDescent="0.25"/>
    <row r="4960" ht="14.85" customHeight="1" x14ac:dyDescent="0.25"/>
    <row r="4961" ht="14.85" customHeight="1" x14ac:dyDescent="0.25"/>
    <row r="4962" ht="14.85" customHeight="1" x14ac:dyDescent="0.25"/>
    <row r="4963" ht="14.85" customHeight="1" x14ac:dyDescent="0.25"/>
    <row r="4964" ht="14.85" customHeight="1" x14ac:dyDescent="0.25"/>
    <row r="4965" ht="14.85" customHeight="1" x14ac:dyDescent="0.25"/>
    <row r="4966" ht="14.85" customHeight="1" x14ac:dyDescent="0.25"/>
    <row r="4967" ht="14.85" customHeight="1" x14ac:dyDescent="0.25"/>
    <row r="4968" ht="14.85" customHeight="1" x14ac:dyDescent="0.25"/>
    <row r="4969" ht="14.85" customHeight="1" x14ac:dyDescent="0.25"/>
    <row r="4970" ht="14.85" customHeight="1" x14ac:dyDescent="0.25"/>
    <row r="4971" ht="14.85" customHeight="1" x14ac:dyDescent="0.25"/>
    <row r="4972" ht="14.85" customHeight="1" x14ac:dyDescent="0.25"/>
    <row r="4973" ht="14.85" customHeight="1" x14ac:dyDescent="0.25"/>
    <row r="4974" ht="14.85" customHeight="1" x14ac:dyDescent="0.25"/>
    <row r="4975" ht="14.85" customHeight="1" x14ac:dyDescent="0.25"/>
    <row r="4976" ht="14.85" customHeight="1" x14ac:dyDescent="0.25"/>
    <row r="4977" ht="14.85" customHeight="1" x14ac:dyDescent="0.25"/>
    <row r="4978" ht="14.85" customHeight="1" x14ac:dyDescent="0.25"/>
    <row r="4979" ht="14.85" customHeight="1" x14ac:dyDescent="0.25"/>
    <row r="4980" ht="14.85" customHeight="1" x14ac:dyDescent="0.25"/>
    <row r="4981" ht="14.85" customHeight="1" x14ac:dyDescent="0.25"/>
    <row r="4982" ht="14.85" customHeight="1" x14ac:dyDescent="0.25"/>
    <row r="4983" ht="14.85" customHeight="1" x14ac:dyDescent="0.25"/>
    <row r="4984" ht="14.85" customHeight="1" x14ac:dyDescent="0.25"/>
    <row r="4985" ht="14.85" customHeight="1" x14ac:dyDescent="0.25"/>
    <row r="4986" ht="14.85" customHeight="1" x14ac:dyDescent="0.25"/>
    <row r="4987" ht="14.85" customHeight="1" x14ac:dyDescent="0.25"/>
    <row r="4988" ht="14.85" customHeight="1" x14ac:dyDescent="0.25"/>
    <row r="4989" ht="14.85" customHeight="1" x14ac:dyDescent="0.25"/>
    <row r="4990" ht="14.85" customHeight="1" x14ac:dyDescent="0.25"/>
    <row r="4991" ht="14.85" customHeight="1" x14ac:dyDescent="0.25"/>
    <row r="4992" ht="14.85" customHeight="1" x14ac:dyDescent="0.25"/>
    <row r="4993" ht="14.85" customHeight="1" x14ac:dyDescent="0.25"/>
    <row r="4994" ht="14.85" customHeight="1" x14ac:dyDescent="0.25"/>
    <row r="4995" ht="14.85" customHeight="1" x14ac:dyDescent="0.25"/>
    <row r="4996" ht="14.85" customHeight="1" x14ac:dyDescent="0.25"/>
    <row r="4997" ht="14.85" customHeight="1" x14ac:dyDescent="0.25"/>
    <row r="4998" ht="14.85" customHeight="1" x14ac:dyDescent="0.25"/>
    <row r="4999" ht="14.85" customHeight="1" x14ac:dyDescent="0.25"/>
    <row r="5000" ht="14.85" customHeight="1" x14ac:dyDescent="0.25"/>
    <row r="5001" ht="14.85" customHeight="1" x14ac:dyDescent="0.25"/>
    <row r="5002" ht="14.85" customHeight="1" x14ac:dyDescent="0.25"/>
    <row r="5003" ht="14.85" customHeight="1" x14ac:dyDescent="0.25"/>
    <row r="5004" ht="14.85" customHeight="1" x14ac:dyDescent="0.25"/>
    <row r="5005" ht="14.85" customHeight="1" x14ac:dyDescent="0.25"/>
    <row r="5006" ht="14.85" customHeight="1" x14ac:dyDescent="0.25"/>
    <row r="5007" ht="14.85" customHeight="1" x14ac:dyDescent="0.25"/>
    <row r="5008" ht="14.85" customHeight="1" x14ac:dyDescent="0.25"/>
    <row r="5009" ht="14.85" customHeight="1" x14ac:dyDescent="0.25"/>
    <row r="5010" ht="14.85" customHeight="1" x14ac:dyDescent="0.25"/>
    <row r="5011" ht="14.85" customHeight="1" x14ac:dyDescent="0.25"/>
    <row r="5012" ht="14.85" customHeight="1" x14ac:dyDescent="0.25"/>
    <row r="5013" ht="14.85" customHeight="1" x14ac:dyDescent="0.25"/>
    <row r="5014" ht="14.85" customHeight="1" x14ac:dyDescent="0.25"/>
    <row r="5015" ht="14.85" customHeight="1" x14ac:dyDescent="0.25"/>
    <row r="5016" ht="14.85" customHeight="1" x14ac:dyDescent="0.25"/>
    <row r="5017" ht="14.85" customHeight="1" x14ac:dyDescent="0.25"/>
    <row r="5018" ht="14.85" customHeight="1" x14ac:dyDescent="0.25"/>
    <row r="5019" ht="14.85" customHeight="1" x14ac:dyDescent="0.25"/>
    <row r="5020" ht="14.85" customHeight="1" x14ac:dyDescent="0.25"/>
    <row r="5021" ht="14.85" customHeight="1" x14ac:dyDescent="0.25"/>
    <row r="5022" ht="14.85" customHeight="1" x14ac:dyDescent="0.25"/>
    <row r="5023" ht="14.85" customHeight="1" x14ac:dyDescent="0.25"/>
    <row r="5024" ht="14.85" customHeight="1" x14ac:dyDescent="0.25"/>
    <row r="5025" ht="14.85" customHeight="1" x14ac:dyDescent="0.25"/>
    <row r="5026" ht="14.85" customHeight="1" x14ac:dyDescent="0.25"/>
    <row r="5027" ht="14.85" customHeight="1" x14ac:dyDescent="0.25"/>
    <row r="5028" ht="14.85" customHeight="1" x14ac:dyDescent="0.25"/>
    <row r="5029" ht="14.85" customHeight="1" x14ac:dyDescent="0.25"/>
    <row r="5030" ht="14.85" customHeight="1" x14ac:dyDescent="0.25"/>
    <row r="5031" ht="14.85" customHeight="1" x14ac:dyDescent="0.25"/>
    <row r="5032" ht="14.85" customHeight="1" x14ac:dyDescent="0.25"/>
    <row r="5033" ht="14.85" customHeight="1" x14ac:dyDescent="0.25"/>
    <row r="5034" ht="14.85" customHeight="1" x14ac:dyDescent="0.25"/>
    <row r="5035" ht="14.85" customHeight="1" x14ac:dyDescent="0.25"/>
    <row r="5036" ht="14.85" customHeight="1" x14ac:dyDescent="0.25"/>
    <row r="5037" ht="14.85" customHeight="1" x14ac:dyDescent="0.25"/>
    <row r="5038" ht="14.85" customHeight="1" x14ac:dyDescent="0.25"/>
    <row r="5039" ht="14.85" customHeight="1" x14ac:dyDescent="0.25"/>
    <row r="5040" ht="14.85" customHeight="1" x14ac:dyDescent="0.25"/>
    <row r="5041" ht="14.85" customHeight="1" x14ac:dyDescent="0.25"/>
    <row r="5042" ht="14.85" customHeight="1" x14ac:dyDescent="0.25"/>
    <row r="5043" ht="14.85" customHeight="1" x14ac:dyDescent="0.25"/>
    <row r="5044" ht="14.85" customHeight="1" x14ac:dyDescent="0.25"/>
    <row r="5045" ht="14.85" customHeight="1" x14ac:dyDescent="0.25"/>
    <row r="5046" ht="14.85" customHeight="1" x14ac:dyDescent="0.25"/>
    <row r="5047" ht="14.85" customHeight="1" x14ac:dyDescent="0.25"/>
    <row r="5048" ht="14.85" customHeight="1" x14ac:dyDescent="0.25"/>
    <row r="5049" ht="14.85" customHeight="1" x14ac:dyDescent="0.25"/>
    <row r="5050" ht="14.85" customHeight="1" x14ac:dyDescent="0.25"/>
    <row r="5051" ht="14.85" customHeight="1" x14ac:dyDescent="0.25"/>
    <row r="5052" ht="14.85" customHeight="1" x14ac:dyDescent="0.25"/>
    <row r="5053" ht="14.85" customHeight="1" x14ac:dyDescent="0.25"/>
    <row r="5054" ht="14.85" customHeight="1" x14ac:dyDescent="0.25"/>
    <row r="5055" ht="14.85" customHeight="1" x14ac:dyDescent="0.25"/>
    <row r="5056" ht="14.85" customHeight="1" x14ac:dyDescent="0.25"/>
    <row r="5057" ht="14.85" customHeight="1" x14ac:dyDescent="0.25"/>
    <row r="5058" ht="14.85" customHeight="1" x14ac:dyDescent="0.25"/>
    <row r="5059" ht="14.85" customHeight="1" x14ac:dyDescent="0.25"/>
    <row r="5060" ht="14.85" customHeight="1" x14ac:dyDescent="0.25"/>
    <row r="5061" ht="14.85" customHeight="1" x14ac:dyDescent="0.25"/>
    <row r="5062" ht="14.85" customHeight="1" x14ac:dyDescent="0.25"/>
    <row r="5063" ht="14.85" customHeight="1" x14ac:dyDescent="0.25"/>
    <row r="5064" ht="14.85" customHeight="1" x14ac:dyDescent="0.25"/>
    <row r="5065" ht="14.85" customHeight="1" x14ac:dyDescent="0.25"/>
    <row r="5066" ht="14.85" customHeight="1" x14ac:dyDescent="0.25"/>
    <row r="5067" ht="14.85" customHeight="1" x14ac:dyDescent="0.25"/>
    <row r="5068" ht="14.85" customHeight="1" x14ac:dyDescent="0.25"/>
    <row r="5069" ht="14.85" customHeight="1" x14ac:dyDescent="0.25"/>
    <row r="5070" ht="14.85" customHeight="1" x14ac:dyDescent="0.25"/>
    <row r="5071" ht="14.85" customHeight="1" x14ac:dyDescent="0.25"/>
    <row r="5072" ht="14.85" customHeight="1" x14ac:dyDescent="0.25"/>
    <row r="5073" ht="14.85" customHeight="1" x14ac:dyDescent="0.25"/>
    <row r="5074" ht="14.85" customHeight="1" x14ac:dyDescent="0.25"/>
    <row r="5075" ht="14.85" customHeight="1" x14ac:dyDescent="0.25"/>
    <row r="5076" ht="14.85" customHeight="1" x14ac:dyDescent="0.25"/>
    <row r="5077" ht="14.85" customHeight="1" x14ac:dyDescent="0.25"/>
    <row r="5078" ht="14.85" customHeight="1" x14ac:dyDescent="0.25"/>
    <row r="5079" ht="14.85" customHeight="1" x14ac:dyDescent="0.25"/>
    <row r="5080" ht="14.85" customHeight="1" x14ac:dyDescent="0.25"/>
    <row r="5081" ht="14.85" customHeight="1" x14ac:dyDescent="0.25"/>
    <row r="5082" ht="14.85" customHeight="1" x14ac:dyDescent="0.25"/>
    <row r="5083" ht="14.85" customHeight="1" x14ac:dyDescent="0.25"/>
    <row r="5084" ht="14.85" customHeight="1" x14ac:dyDescent="0.25"/>
    <row r="5085" ht="14.85" customHeight="1" x14ac:dyDescent="0.25"/>
    <row r="5086" ht="14.85" customHeight="1" x14ac:dyDescent="0.25"/>
    <row r="5087" ht="14.85" customHeight="1" x14ac:dyDescent="0.25"/>
    <row r="5088" ht="14.85" customHeight="1" x14ac:dyDescent="0.25"/>
    <row r="5089" ht="14.85" customHeight="1" x14ac:dyDescent="0.25"/>
    <row r="5090" ht="14.85" customHeight="1" x14ac:dyDescent="0.25"/>
    <row r="5091" ht="14.85" customHeight="1" x14ac:dyDescent="0.25"/>
    <row r="5092" ht="14.85" customHeight="1" x14ac:dyDescent="0.25"/>
    <row r="5093" ht="14.85" customHeight="1" x14ac:dyDescent="0.25"/>
    <row r="5094" ht="14.85" customHeight="1" x14ac:dyDescent="0.25"/>
    <row r="5095" ht="14.85" customHeight="1" x14ac:dyDescent="0.25"/>
    <row r="5096" ht="14.85" customHeight="1" x14ac:dyDescent="0.25"/>
    <row r="5097" ht="14.85" customHeight="1" x14ac:dyDescent="0.25"/>
    <row r="5098" ht="14.85" customHeight="1" x14ac:dyDescent="0.25"/>
    <row r="5099" ht="14.85" customHeight="1" x14ac:dyDescent="0.25"/>
    <row r="5100" ht="14.85" customHeight="1" x14ac:dyDescent="0.25"/>
    <row r="5101" ht="14.85" customHeight="1" x14ac:dyDescent="0.25"/>
    <row r="5102" ht="14.85" customHeight="1" x14ac:dyDescent="0.25"/>
    <row r="5103" ht="14.85" customHeight="1" x14ac:dyDescent="0.25"/>
    <row r="5104" ht="14.85" customHeight="1" x14ac:dyDescent="0.25"/>
    <row r="5105" ht="14.85" customHeight="1" x14ac:dyDescent="0.25"/>
    <row r="5106" ht="14.85" customHeight="1" x14ac:dyDescent="0.25"/>
    <row r="5107" ht="14.85" customHeight="1" x14ac:dyDescent="0.25"/>
    <row r="5108" ht="14.85" customHeight="1" x14ac:dyDescent="0.25"/>
    <row r="5109" ht="14.85" customHeight="1" x14ac:dyDescent="0.25"/>
    <row r="5110" ht="14.85" customHeight="1" x14ac:dyDescent="0.25"/>
    <row r="5111" ht="14.85" customHeight="1" x14ac:dyDescent="0.25"/>
    <row r="5112" ht="14.85" customHeight="1" x14ac:dyDescent="0.25"/>
    <row r="5113" ht="14.85" customHeight="1" x14ac:dyDescent="0.25"/>
    <row r="5114" ht="14.85" customHeight="1" x14ac:dyDescent="0.25"/>
    <row r="5115" ht="14.85" customHeight="1" x14ac:dyDescent="0.25"/>
    <row r="5116" ht="14.85" customHeight="1" x14ac:dyDescent="0.25"/>
    <row r="5117" ht="14.85" customHeight="1" x14ac:dyDescent="0.25"/>
    <row r="5118" ht="14.85" customHeight="1" x14ac:dyDescent="0.25"/>
    <row r="5119" ht="14.85" customHeight="1" x14ac:dyDescent="0.25"/>
    <row r="5120" ht="14.85" customHeight="1" x14ac:dyDescent="0.25"/>
    <row r="5121" ht="14.85" customHeight="1" x14ac:dyDescent="0.25"/>
    <row r="5122" ht="14.85" customHeight="1" x14ac:dyDescent="0.25"/>
    <row r="5123" ht="14.85" customHeight="1" x14ac:dyDescent="0.25"/>
    <row r="5124" ht="14.85" customHeight="1" x14ac:dyDescent="0.25"/>
    <row r="5125" ht="14.85" customHeight="1" x14ac:dyDescent="0.25"/>
    <row r="5126" ht="14.85" customHeight="1" x14ac:dyDescent="0.25"/>
    <row r="5127" ht="14.85" customHeight="1" x14ac:dyDescent="0.25"/>
    <row r="5128" ht="14.85" customHeight="1" x14ac:dyDescent="0.25"/>
    <row r="5129" ht="14.85" customHeight="1" x14ac:dyDescent="0.25"/>
    <row r="5130" ht="14.85" customHeight="1" x14ac:dyDescent="0.25"/>
    <row r="5131" ht="14.85" customHeight="1" x14ac:dyDescent="0.25"/>
    <row r="5132" ht="14.85" customHeight="1" x14ac:dyDescent="0.25"/>
    <row r="5133" ht="14.85" customHeight="1" x14ac:dyDescent="0.25"/>
    <row r="5134" ht="14.85" customHeight="1" x14ac:dyDescent="0.25"/>
    <row r="5135" ht="14.85" customHeight="1" x14ac:dyDescent="0.25"/>
    <row r="5136" ht="14.85" customHeight="1" x14ac:dyDescent="0.25"/>
    <row r="5137" ht="14.85" customHeight="1" x14ac:dyDescent="0.25"/>
    <row r="5138" ht="14.85" customHeight="1" x14ac:dyDescent="0.25"/>
    <row r="5139" ht="14.85" customHeight="1" x14ac:dyDescent="0.25"/>
    <row r="5140" ht="14.85" customHeight="1" x14ac:dyDescent="0.25"/>
    <row r="5141" ht="14.85" customHeight="1" x14ac:dyDescent="0.25"/>
    <row r="5142" ht="14.85" customHeight="1" x14ac:dyDescent="0.25"/>
    <row r="5143" ht="14.85" customHeight="1" x14ac:dyDescent="0.25"/>
    <row r="5144" ht="14.85" customHeight="1" x14ac:dyDescent="0.25"/>
    <row r="5145" ht="14.85" customHeight="1" x14ac:dyDescent="0.25"/>
    <row r="5146" ht="14.85" customHeight="1" x14ac:dyDescent="0.25"/>
    <row r="5147" ht="14.85" customHeight="1" x14ac:dyDescent="0.25"/>
    <row r="5148" ht="14.85" customHeight="1" x14ac:dyDescent="0.25"/>
    <row r="5149" ht="14.85" customHeight="1" x14ac:dyDescent="0.25"/>
    <row r="5150" ht="14.85" customHeight="1" x14ac:dyDescent="0.25"/>
    <row r="5151" ht="14.85" customHeight="1" x14ac:dyDescent="0.25"/>
    <row r="5152" ht="14.85" customHeight="1" x14ac:dyDescent="0.25"/>
    <row r="5153" ht="14.85" customHeight="1" x14ac:dyDescent="0.25"/>
    <row r="5154" ht="14.85" customHeight="1" x14ac:dyDescent="0.25"/>
    <row r="5155" ht="14.85" customHeight="1" x14ac:dyDescent="0.25"/>
    <row r="5156" ht="14.85" customHeight="1" x14ac:dyDescent="0.25"/>
    <row r="5157" ht="14.85" customHeight="1" x14ac:dyDescent="0.25"/>
    <row r="5158" ht="14.85" customHeight="1" x14ac:dyDescent="0.25"/>
    <row r="5159" ht="14.85" customHeight="1" x14ac:dyDescent="0.25"/>
    <row r="5160" ht="14.85" customHeight="1" x14ac:dyDescent="0.25"/>
    <row r="5161" ht="14.85" customHeight="1" x14ac:dyDescent="0.25"/>
    <row r="5162" ht="14.85" customHeight="1" x14ac:dyDescent="0.25"/>
    <row r="5163" ht="14.85" customHeight="1" x14ac:dyDescent="0.25"/>
    <row r="5164" ht="14.85" customHeight="1" x14ac:dyDescent="0.25"/>
    <row r="5165" ht="14.85" customHeight="1" x14ac:dyDescent="0.25"/>
    <row r="5166" ht="14.85" customHeight="1" x14ac:dyDescent="0.25"/>
    <row r="5167" ht="14.85" customHeight="1" x14ac:dyDescent="0.25"/>
    <row r="5168" ht="14.85" customHeight="1" x14ac:dyDescent="0.25"/>
    <row r="5169" ht="14.85" customHeight="1" x14ac:dyDescent="0.25"/>
    <row r="5170" ht="14.85" customHeight="1" x14ac:dyDescent="0.25"/>
    <row r="5171" ht="14.85" customHeight="1" x14ac:dyDescent="0.25"/>
    <row r="5172" ht="14.85" customHeight="1" x14ac:dyDescent="0.25"/>
    <row r="5173" ht="14.85" customHeight="1" x14ac:dyDescent="0.25"/>
    <row r="5174" ht="14.85" customHeight="1" x14ac:dyDescent="0.25"/>
    <row r="5175" ht="14.85" customHeight="1" x14ac:dyDescent="0.25"/>
    <row r="5176" ht="14.85" customHeight="1" x14ac:dyDescent="0.25"/>
    <row r="5177" ht="14.85" customHeight="1" x14ac:dyDescent="0.25"/>
    <row r="5178" ht="14.85" customHeight="1" x14ac:dyDescent="0.25"/>
    <row r="5179" ht="14.85" customHeight="1" x14ac:dyDescent="0.25"/>
    <row r="5180" ht="14.85" customHeight="1" x14ac:dyDescent="0.25"/>
    <row r="5181" ht="14.85" customHeight="1" x14ac:dyDescent="0.25"/>
    <row r="5182" ht="14.85" customHeight="1" x14ac:dyDescent="0.25"/>
    <row r="5183" ht="14.85" customHeight="1" x14ac:dyDescent="0.25"/>
    <row r="5184" ht="14.85" customHeight="1" x14ac:dyDescent="0.25"/>
    <row r="5185" ht="14.85" customHeight="1" x14ac:dyDescent="0.25"/>
    <row r="5186" ht="14.85" customHeight="1" x14ac:dyDescent="0.25"/>
    <row r="5187" ht="14.85" customHeight="1" x14ac:dyDescent="0.25"/>
    <row r="5188" ht="14.85" customHeight="1" x14ac:dyDescent="0.25"/>
    <row r="5189" ht="14.85" customHeight="1" x14ac:dyDescent="0.25"/>
    <row r="5190" ht="14.85" customHeight="1" x14ac:dyDescent="0.25"/>
    <row r="5191" ht="14.85" customHeight="1" x14ac:dyDescent="0.25"/>
    <row r="5192" ht="14.85" customHeight="1" x14ac:dyDescent="0.25"/>
    <row r="5193" ht="14.85" customHeight="1" x14ac:dyDescent="0.25"/>
    <row r="5194" ht="14.85" customHeight="1" x14ac:dyDescent="0.25"/>
    <row r="5195" ht="14.85" customHeight="1" x14ac:dyDescent="0.25"/>
    <row r="5196" ht="14.85" customHeight="1" x14ac:dyDescent="0.25"/>
    <row r="5197" ht="14.85" customHeight="1" x14ac:dyDescent="0.25"/>
    <row r="5198" ht="14.85" customHeight="1" x14ac:dyDescent="0.25"/>
    <row r="5199" ht="14.85" customHeight="1" x14ac:dyDescent="0.25"/>
    <row r="5200" ht="14.85" customHeight="1" x14ac:dyDescent="0.25"/>
    <row r="5201" ht="14.85" customHeight="1" x14ac:dyDescent="0.25"/>
    <row r="5202" ht="14.85" customHeight="1" x14ac:dyDescent="0.25"/>
    <row r="5203" ht="14.85" customHeight="1" x14ac:dyDescent="0.25"/>
    <row r="5204" ht="14.85" customHeight="1" x14ac:dyDescent="0.25"/>
    <row r="5205" ht="14.85" customHeight="1" x14ac:dyDescent="0.25"/>
    <row r="5206" ht="14.85" customHeight="1" x14ac:dyDescent="0.25"/>
    <row r="5207" ht="14.85" customHeight="1" x14ac:dyDescent="0.25"/>
    <row r="5208" ht="14.85" customHeight="1" x14ac:dyDescent="0.25"/>
    <row r="5209" ht="14.85" customHeight="1" x14ac:dyDescent="0.25"/>
    <row r="5210" ht="14.85" customHeight="1" x14ac:dyDescent="0.25"/>
    <row r="5211" ht="14.85" customHeight="1" x14ac:dyDescent="0.25"/>
    <row r="5212" ht="14.85" customHeight="1" x14ac:dyDescent="0.25"/>
    <row r="5213" ht="14.85" customHeight="1" x14ac:dyDescent="0.25"/>
    <row r="5214" ht="14.85" customHeight="1" x14ac:dyDescent="0.25"/>
    <row r="5215" ht="14.85" customHeight="1" x14ac:dyDescent="0.25"/>
    <row r="5216" ht="14.85" customHeight="1" x14ac:dyDescent="0.25"/>
    <row r="5217" ht="14.85" customHeight="1" x14ac:dyDescent="0.25"/>
    <row r="5218" ht="14.85" customHeight="1" x14ac:dyDescent="0.25"/>
    <row r="5219" ht="14.85" customHeight="1" x14ac:dyDescent="0.25"/>
    <row r="5220" ht="14.85" customHeight="1" x14ac:dyDescent="0.25"/>
    <row r="5221" ht="14.85" customHeight="1" x14ac:dyDescent="0.25"/>
    <row r="5222" ht="14.85" customHeight="1" x14ac:dyDescent="0.25"/>
    <row r="5223" ht="14.85" customHeight="1" x14ac:dyDescent="0.25"/>
    <row r="5224" ht="14.85" customHeight="1" x14ac:dyDescent="0.25"/>
    <row r="5225" ht="14.85" customHeight="1" x14ac:dyDescent="0.25"/>
    <row r="5226" ht="14.85" customHeight="1" x14ac:dyDescent="0.25"/>
    <row r="5227" ht="14.85" customHeight="1" x14ac:dyDescent="0.25"/>
    <row r="5228" ht="14.85" customHeight="1" x14ac:dyDescent="0.25"/>
    <row r="5229" ht="14.85" customHeight="1" x14ac:dyDescent="0.25"/>
    <row r="5230" ht="14.85" customHeight="1" x14ac:dyDescent="0.25"/>
    <row r="5231" ht="14.85" customHeight="1" x14ac:dyDescent="0.25"/>
    <row r="5232" ht="14.85" customHeight="1" x14ac:dyDescent="0.25"/>
    <row r="5233" ht="14.85" customHeight="1" x14ac:dyDescent="0.25"/>
    <row r="5234" ht="14.85" customHeight="1" x14ac:dyDescent="0.25"/>
    <row r="5235" ht="14.85" customHeight="1" x14ac:dyDescent="0.25"/>
    <row r="5236" ht="14.85" customHeight="1" x14ac:dyDescent="0.25"/>
    <row r="5237" ht="14.85" customHeight="1" x14ac:dyDescent="0.25"/>
    <row r="5238" ht="14.85" customHeight="1" x14ac:dyDescent="0.25"/>
    <row r="5239" ht="14.85" customHeight="1" x14ac:dyDescent="0.25"/>
    <row r="5240" ht="14.85" customHeight="1" x14ac:dyDescent="0.25"/>
    <row r="5241" ht="14.85" customHeight="1" x14ac:dyDescent="0.25"/>
    <row r="5242" ht="14.85" customHeight="1" x14ac:dyDescent="0.25"/>
    <row r="5243" ht="14.85" customHeight="1" x14ac:dyDescent="0.25"/>
    <row r="5244" ht="14.85" customHeight="1" x14ac:dyDescent="0.25"/>
    <row r="5245" ht="14.85" customHeight="1" x14ac:dyDescent="0.25"/>
    <row r="5246" ht="14.85" customHeight="1" x14ac:dyDescent="0.25"/>
    <row r="5247" ht="14.85" customHeight="1" x14ac:dyDescent="0.25"/>
    <row r="5248" ht="14.85" customHeight="1" x14ac:dyDescent="0.25"/>
    <row r="5249" ht="14.85" customHeight="1" x14ac:dyDescent="0.25"/>
    <row r="5250" ht="14.85" customHeight="1" x14ac:dyDescent="0.25"/>
    <row r="5251" ht="14.85" customHeight="1" x14ac:dyDescent="0.25"/>
    <row r="5252" ht="14.85" customHeight="1" x14ac:dyDescent="0.25"/>
    <row r="5253" ht="14.85" customHeight="1" x14ac:dyDescent="0.25"/>
    <row r="5254" ht="14.85" customHeight="1" x14ac:dyDescent="0.25"/>
    <row r="5255" ht="14.85" customHeight="1" x14ac:dyDescent="0.25"/>
    <row r="5256" ht="14.85" customHeight="1" x14ac:dyDescent="0.25"/>
    <row r="5257" ht="14.85" customHeight="1" x14ac:dyDescent="0.25"/>
    <row r="5258" ht="14.85" customHeight="1" x14ac:dyDescent="0.25"/>
    <row r="5259" ht="14.85" customHeight="1" x14ac:dyDescent="0.25"/>
    <row r="5260" ht="14.85" customHeight="1" x14ac:dyDescent="0.25"/>
    <row r="5261" ht="14.85" customHeight="1" x14ac:dyDescent="0.25"/>
    <row r="5262" ht="14.85" customHeight="1" x14ac:dyDescent="0.25"/>
    <row r="5263" ht="14.85" customHeight="1" x14ac:dyDescent="0.25"/>
    <row r="5264" ht="14.85" customHeight="1" x14ac:dyDescent="0.25"/>
    <row r="5265" ht="14.85" customHeight="1" x14ac:dyDescent="0.25"/>
    <row r="5266" ht="14.85" customHeight="1" x14ac:dyDescent="0.25"/>
    <row r="5267" ht="14.85" customHeight="1" x14ac:dyDescent="0.25"/>
    <row r="5268" ht="14.85" customHeight="1" x14ac:dyDescent="0.25"/>
    <row r="5269" ht="14.85" customHeight="1" x14ac:dyDescent="0.25"/>
    <row r="5270" ht="14.85" customHeight="1" x14ac:dyDescent="0.25"/>
    <row r="5271" ht="14.85" customHeight="1" x14ac:dyDescent="0.25"/>
    <row r="5272" ht="14.85" customHeight="1" x14ac:dyDescent="0.25"/>
    <row r="5273" ht="14.85" customHeight="1" x14ac:dyDescent="0.25"/>
    <row r="5274" ht="14.85" customHeight="1" x14ac:dyDescent="0.25"/>
    <row r="5275" ht="14.85" customHeight="1" x14ac:dyDescent="0.25"/>
    <row r="5276" ht="14.85" customHeight="1" x14ac:dyDescent="0.25"/>
    <row r="5277" ht="14.85" customHeight="1" x14ac:dyDescent="0.25"/>
    <row r="5278" ht="14.85" customHeight="1" x14ac:dyDescent="0.25"/>
    <row r="5279" ht="14.85" customHeight="1" x14ac:dyDescent="0.25"/>
    <row r="5280" ht="14.85" customHeight="1" x14ac:dyDescent="0.25"/>
    <row r="5281" ht="14.85" customHeight="1" x14ac:dyDescent="0.25"/>
    <row r="5282" ht="14.85" customHeight="1" x14ac:dyDescent="0.25"/>
    <row r="5283" ht="14.85" customHeight="1" x14ac:dyDescent="0.25"/>
    <row r="5284" ht="14.85" customHeight="1" x14ac:dyDescent="0.25"/>
    <row r="5285" ht="14.85" customHeight="1" x14ac:dyDescent="0.25"/>
    <row r="5286" ht="14.85" customHeight="1" x14ac:dyDescent="0.25"/>
    <row r="5287" ht="14.85" customHeight="1" x14ac:dyDescent="0.25"/>
    <row r="5288" ht="14.85" customHeight="1" x14ac:dyDescent="0.25"/>
    <row r="5289" ht="14.85" customHeight="1" x14ac:dyDescent="0.25"/>
    <row r="5290" ht="14.85" customHeight="1" x14ac:dyDescent="0.25"/>
    <row r="5291" ht="14.85" customHeight="1" x14ac:dyDescent="0.25"/>
    <row r="5292" ht="14.85" customHeight="1" x14ac:dyDescent="0.25"/>
    <row r="5293" ht="14.85" customHeight="1" x14ac:dyDescent="0.25"/>
    <row r="5294" ht="14.85" customHeight="1" x14ac:dyDescent="0.25"/>
    <row r="5295" ht="14.85" customHeight="1" x14ac:dyDescent="0.25"/>
    <row r="5296" ht="14.85" customHeight="1" x14ac:dyDescent="0.25"/>
    <row r="5297" ht="14.85" customHeight="1" x14ac:dyDescent="0.25"/>
    <row r="5298" ht="14.85" customHeight="1" x14ac:dyDescent="0.25"/>
    <row r="5299" ht="14.85" customHeight="1" x14ac:dyDescent="0.25"/>
    <row r="5300" ht="14.85" customHeight="1" x14ac:dyDescent="0.25"/>
    <row r="5301" ht="14.85" customHeight="1" x14ac:dyDescent="0.25"/>
    <row r="5302" ht="14.85" customHeight="1" x14ac:dyDescent="0.25"/>
    <row r="5303" ht="14.85" customHeight="1" x14ac:dyDescent="0.25"/>
    <row r="5304" ht="14.85" customHeight="1" x14ac:dyDescent="0.25"/>
    <row r="5305" ht="14.85" customHeight="1" x14ac:dyDescent="0.25"/>
    <row r="5306" ht="14.85" customHeight="1" x14ac:dyDescent="0.25"/>
    <row r="5307" ht="14.85" customHeight="1" x14ac:dyDescent="0.25"/>
    <row r="5308" ht="14.85" customHeight="1" x14ac:dyDescent="0.25"/>
    <row r="5309" ht="14.85" customHeight="1" x14ac:dyDescent="0.25"/>
    <row r="5310" ht="14.85" customHeight="1" x14ac:dyDescent="0.25"/>
    <row r="5311" ht="14.85" customHeight="1" x14ac:dyDescent="0.25"/>
    <row r="5312" ht="14.85" customHeight="1" x14ac:dyDescent="0.25"/>
    <row r="5313" ht="14.85" customHeight="1" x14ac:dyDescent="0.25"/>
    <row r="5314" ht="14.85" customHeight="1" x14ac:dyDescent="0.25"/>
    <row r="5315" ht="14.85" customHeight="1" x14ac:dyDescent="0.25"/>
    <row r="5316" ht="14.85" customHeight="1" x14ac:dyDescent="0.25"/>
    <row r="5317" ht="14.85" customHeight="1" x14ac:dyDescent="0.25"/>
    <row r="5318" ht="14.85" customHeight="1" x14ac:dyDescent="0.25"/>
    <row r="5319" ht="14.85" customHeight="1" x14ac:dyDescent="0.25"/>
    <row r="5320" ht="14.85" customHeight="1" x14ac:dyDescent="0.25"/>
    <row r="5321" ht="14.85" customHeight="1" x14ac:dyDescent="0.25"/>
    <row r="5322" ht="14.85" customHeight="1" x14ac:dyDescent="0.25"/>
    <row r="5323" ht="14.85" customHeight="1" x14ac:dyDescent="0.25"/>
    <row r="5324" ht="14.85" customHeight="1" x14ac:dyDescent="0.25"/>
    <row r="5325" ht="14.85" customHeight="1" x14ac:dyDescent="0.25"/>
    <row r="5326" ht="14.85" customHeight="1" x14ac:dyDescent="0.25"/>
    <row r="5327" ht="14.85" customHeight="1" x14ac:dyDescent="0.25"/>
    <row r="5328" ht="14.85" customHeight="1" x14ac:dyDescent="0.25"/>
    <row r="5329" ht="14.85" customHeight="1" x14ac:dyDescent="0.25"/>
    <row r="5330" ht="14.85" customHeight="1" x14ac:dyDescent="0.25"/>
    <row r="5331" ht="14.85" customHeight="1" x14ac:dyDescent="0.25"/>
    <row r="5332" ht="14.85" customHeight="1" x14ac:dyDescent="0.25"/>
    <row r="5333" ht="14.85" customHeight="1" x14ac:dyDescent="0.25"/>
    <row r="5334" ht="14.85" customHeight="1" x14ac:dyDescent="0.25"/>
    <row r="5335" ht="14.85" customHeight="1" x14ac:dyDescent="0.25"/>
    <row r="5336" ht="14.85" customHeight="1" x14ac:dyDescent="0.25"/>
    <row r="5337" ht="14.85" customHeight="1" x14ac:dyDescent="0.25"/>
    <row r="5338" ht="14.85" customHeight="1" x14ac:dyDescent="0.25"/>
    <row r="5339" ht="14.85" customHeight="1" x14ac:dyDescent="0.25"/>
    <row r="5340" ht="14.85" customHeight="1" x14ac:dyDescent="0.25"/>
    <row r="5341" ht="14.85" customHeight="1" x14ac:dyDescent="0.25"/>
    <row r="5342" ht="14.85" customHeight="1" x14ac:dyDescent="0.25"/>
    <row r="5343" ht="14.85" customHeight="1" x14ac:dyDescent="0.25"/>
    <row r="5344" ht="14.85" customHeight="1" x14ac:dyDescent="0.25"/>
    <row r="5345" ht="14.85" customHeight="1" x14ac:dyDescent="0.25"/>
    <row r="5346" ht="14.85" customHeight="1" x14ac:dyDescent="0.25"/>
    <row r="5347" ht="14.85" customHeight="1" x14ac:dyDescent="0.25"/>
    <row r="5348" ht="14.85" customHeight="1" x14ac:dyDescent="0.25"/>
    <row r="5349" ht="14.85" customHeight="1" x14ac:dyDescent="0.25"/>
    <row r="5350" ht="14.85" customHeight="1" x14ac:dyDescent="0.25"/>
    <row r="5351" ht="14.85" customHeight="1" x14ac:dyDescent="0.25"/>
    <row r="5352" ht="14.85" customHeight="1" x14ac:dyDescent="0.25"/>
    <row r="5353" ht="14.85" customHeight="1" x14ac:dyDescent="0.25"/>
    <row r="5354" ht="14.85" customHeight="1" x14ac:dyDescent="0.25"/>
    <row r="5355" ht="14.85" customHeight="1" x14ac:dyDescent="0.25"/>
    <row r="5356" ht="14.85" customHeight="1" x14ac:dyDescent="0.25"/>
    <row r="5357" ht="14.85" customHeight="1" x14ac:dyDescent="0.25"/>
    <row r="5358" ht="14.85" customHeight="1" x14ac:dyDescent="0.25"/>
    <row r="5359" ht="14.85" customHeight="1" x14ac:dyDescent="0.25"/>
    <row r="5360" ht="14.85" customHeight="1" x14ac:dyDescent="0.25"/>
    <row r="5361" ht="14.85" customHeight="1" x14ac:dyDescent="0.25"/>
    <row r="5362" ht="14.85" customHeight="1" x14ac:dyDescent="0.25"/>
    <row r="5363" ht="14.85" customHeight="1" x14ac:dyDescent="0.25"/>
    <row r="5364" ht="14.85" customHeight="1" x14ac:dyDescent="0.25"/>
    <row r="5365" ht="14.85" customHeight="1" x14ac:dyDescent="0.25"/>
    <row r="5366" ht="14.85" customHeight="1" x14ac:dyDescent="0.25"/>
    <row r="5367" ht="14.85" customHeight="1" x14ac:dyDescent="0.25"/>
    <row r="5368" ht="14.85" customHeight="1" x14ac:dyDescent="0.25"/>
    <row r="5369" ht="14.85" customHeight="1" x14ac:dyDescent="0.25"/>
    <row r="5370" ht="14.85" customHeight="1" x14ac:dyDescent="0.25"/>
    <row r="5371" ht="14.85" customHeight="1" x14ac:dyDescent="0.25"/>
    <row r="5372" ht="14.85" customHeight="1" x14ac:dyDescent="0.25"/>
    <row r="5373" ht="14.85" customHeight="1" x14ac:dyDescent="0.25"/>
    <row r="5374" ht="14.85" customHeight="1" x14ac:dyDescent="0.25"/>
    <row r="5375" ht="14.85" customHeight="1" x14ac:dyDescent="0.25"/>
    <row r="5376" ht="14.85" customHeight="1" x14ac:dyDescent="0.25"/>
    <row r="5377" ht="14.85" customHeight="1" x14ac:dyDescent="0.25"/>
    <row r="5378" ht="14.85" customHeight="1" x14ac:dyDescent="0.25"/>
    <row r="5379" ht="14.85" customHeight="1" x14ac:dyDescent="0.25"/>
    <row r="5380" ht="14.85" customHeight="1" x14ac:dyDescent="0.25"/>
    <row r="5381" ht="14.85" customHeight="1" x14ac:dyDescent="0.25"/>
    <row r="5382" ht="14.85" customHeight="1" x14ac:dyDescent="0.25"/>
    <row r="5383" ht="14.85" customHeight="1" x14ac:dyDescent="0.25"/>
    <row r="5384" ht="14.85" customHeight="1" x14ac:dyDescent="0.25"/>
    <row r="5385" ht="14.85" customHeight="1" x14ac:dyDescent="0.25"/>
    <row r="5386" ht="14.85" customHeight="1" x14ac:dyDescent="0.25"/>
    <row r="5387" ht="14.85" customHeight="1" x14ac:dyDescent="0.25"/>
    <row r="5388" ht="14.85" customHeight="1" x14ac:dyDescent="0.25"/>
    <row r="5389" ht="14.85" customHeight="1" x14ac:dyDescent="0.25"/>
    <row r="5390" ht="14.85" customHeight="1" x14ac:dyDescent="0.25"/>
    <row r="5391" ht="14.85" customHeight="1" x14ac:dyDescent="0.25"/>
    <row r="5392" ht="14.85" customHeight="1" x14ac:dyDescent="0.25"/>
    <row r="5393" ht="14.85" customHeight="1" x14ac:dyDescent="0.25"/>
    <row r="5394" ht="14.85" customHeight="1" x14ac:dyDescent="0.25"/>
    <row r="5395" ht="14.85" customHeight="1" x14ac:dyDescent="0.25"/>
    <row r="5396" ht="14.85" customHeight="1" x14ac:dyDescent="0.25"/>
    <row r="5397" ht="14.85" customHeight="1" x14ac:dyDescent="0.25"/>
    <row r="5398" ht="14.85" customHeight="1" x14ac:dyDescent="0.25"/>
    <row r="5399" ht="14.85" customHeight="1" x14ac:dyDescent="0.25"/>
    <row r="5400" ht="14.85" customHeight="1" x14ac:dyDescent="0.25"/>
    <row r="5401" ht="14.85" customHeight="1" x14ac:dyDescent="0.25"/>
    <row r="5402" ht="14.85" customHeight="1" x14ac:dyDescent="0.25"/>
    <row r="5403" ht="14.85" customHeight="1" x14ac:dyDescent="0.25"/>
    <row r="5404" ht="14.85" customHeight="1" x14ac:dyDescent="0.25"/>
    <row r="5405" ht="14.85" customHeight="1" x14ac:dyDescent="0.25"/>
    <row r="5406" ht="14.85" customHeight="1" x14ac:dyDescent="0.25"/>
    <row r="5407" ht="14.85" customHeight="1" x14ac:dyDescent="0.25"/>
    <row r="5408" ht="14.85" customHeight="1" x14ac:dyDescent="0.25"/>
    <row r="5409" ht="14.85" customHeight="1" x14ac:dyDescent="0.25"/>
    <row r="5410" ht="14.85" customHeight="1" x14ac:dyDescent="0.25"/>
    <row r="5411" ht="14.85" customHeight="1" x14ac:dyDescent="0.25"/>
    <row r="5412" ht="14.85" customHeight="1" x14ac:dyDescent="0.25"/>
    <row r="5413" ht="14.85" customHeight="1" x14ac:dyDescent="0.25"/>
    <row r="5414" ht="14.85" customHeight="1" x14ac:dyDescent="0.25"/>
    <row r="5415" ht="14.85" customHeight="1" x14ac:dyDescent="0.25"/>
    <row r="5416" ht="14.85" customHeight="1" x14ac:dyDescent="0.25"/>
    <row r="5417" ht="14.85" customHeight="1" x14ac:dyDescent="0.25"/>
    <row r="5418" ht="14.85" customHeight="1" x14ac:dyDescent="0.25"/>
    <row r="5419" ht="14.85" customHeight="1" x14ac:dyDescent="0.25"/>
    <row r="5420" ht="14.85" customHeight="1" x14ac:dyDescent="0.25"/>
    <row r="5421" ht="14.85" customHeight="1" x14ac:dyDescent="0.25"/>
    <row r="5422" ht="14.85" customHeight="1" x14ac:dyDescent="0.25"/>
    <row r="5423" ht="14.85" customHeight="1" x14ac:dyDescent="0.25"/>
    <row r="5424" ht="14.85" customHeight="1" x14ac:dyDescent="0.25"/>
    <row r="5425" ht="14.85" customHeight="1" x14ac:dyDescent="0.25"/>
    <row r="5426" ht="14.85" customHeight="1" x14ac:dyDescent="0.25"/>
    <row r="5427" ht="14.85" customHeight="1" x14ac:dyDescent="0.25"/>
    <row r="5428" ht="14.85" customHeight="1" x14ac:dyDescent="0.25"/>
    <row r="5429" ht="14.85" customHeight="1" x14ac:dyDescent="0.25"/>
    <row r="5430" ht="14.85" customHeight="1" x14ac:dyDescent="0.25"/>
    <row r="5431" ht="14.85" customHeight="1" x14ac:dyDescent="0.25"/>
    <row r="5432" ht="14.85" customHeight="1" x14ac:dyDescent="0.25"/>
    <row r="5433" ht="14.85" customHeight="1" x14ac:dyDescent="0.25"/>
    <row r="5434" ht="14.85" customHeight="1" x14ac:dyDescent="0.25"/>
    <row r="5435" ht="14.85" customHeight="1" x14ac:dyDescent="0.25"/>
    <row r="5436" ht="14.85" customHeight="1" x14ac:dyDescent="0.25"/>
    <row r="5437" ht="14.85" customHeight="1" x14ac:dyDescent="0.25"/>
    <row r="5438" ht="14.85" customHeight="1" x14ac:dyDescent="0.25"/>
    <row r="5439" ht="14.85" customHeight="1" x14ac:dyDescent="0.25"/>
    <row r="5440" ht="14.85" customHeight="1" x14ac:dyDescent="0.25"/>
    <row r="5441" ht="14.85" customHeight="1" x14ac:dyDescent="0.25"/>
    <row r="5442" ht="14.85" customHeight="1" x14ac:dyDescent="0.25"/>
    <row r="5443" ht="14.85" customHeight="1" x14ac:dyDescent="0.25"/>
    <row r="5444" ht="14.85" customHeight="1" x14ac:dyDescent="0.25"/>
    <row r="5445" ht="14.85" customHeight="1" x14ac:dyDescent="0.25"/>
    <row r="5446" ht="14.85" customHeight="1" x14ac:dyDescent="0.25"/>
    <row r="5447" ht="14.85" customHeight="1" x14ac:dyDescent="0.25"/>
    <row r="5448" ht="14.85" customHeight="1" x14ac:dyDescent="0.25"/>
    <row r="5449" ht="14.85" customHeight="1" x14ac:dyDescent="0.25"/>
    <row r="5450" ht="14.85" customHeight="1" x14ac:dyDescent="0.25"/>
    <row r="5451" ht="14.85" customHeight="1" x14ac:dyDescent="0.25"/>
    <row r="5452" ht="14.85" customHeight="1" x14ac:dyDescent="0.25"/>
    <row r="5453" ht="14.85" customHeight="1" x14ac:dyDescent="0.25"/>
    <row r="5454" ht="14.85" customHeight="1" x14ac:dyDescent="0.25"/>
    <row r="5455" ht="14.85" customHeight="1" x14ac:dyDescent="0.25"/>
    <row r="5456" ht="14.85" customHeight="1" x14ac:dyDescent="0.25"/>
    <row r="5457" ht="14.85" customHeight="1" x14ac:dyDescent="0.25"/>
    <row r="5458" ht="14.85" customHeight="1" x14ac:dyDescent="0.25"/>
    <row r="5459" ht="14.85" customHeight="1" x14ac:dyDescent="0.25"/>
    <row r="5460" ht="14.85" customHeight="1" x14ac:dyDescent="0.25"/>
    <row r="5461" ht="14.85" customHeight="1" x14ac:dyDescent="0.25"/>
    <row r="5462" ht="14.85" customHeight="1" x14ac:dyDescent="0.25"/>
    <row r="5463" ht="14.85" customHeight="1" x14ac:dyDescent="0.25"/>
    <row r="5464" ht="14.85" customHeight="1" x14ac:dyDescent="0.25"/>
    <row r="5465" ht="14.85" customHeight="1" x14ac:dyDescent="0.25"/>
    <row r="5466" ht="14.85" customHeight="1" x14ac:dyDescent="0.25"/>
    <row r="5467" ht="14.85" customHeight="1" x14ac:dyDescent="0.25"/>
    <row r="5468" ht="14.85" customHeight="1" x14ac:dyDescent="0.25"/>
    <row r="5469" ht="14.85" customHeight="1" x14ac:dyDescent="0.25"/>
    <row r="5470" ht="14.85" customHeight="1" x14ac:dyDescent="0.25"/>
    <row r="5471" ht="14.85" customHeight="1" x14ac:dyDescent="0.25"/>
    <row r="5472" ht="14.85" customHeight="1" x14ac:dyDescent="0.25"/>
    <row r="5473" ht="14.85" customHeight="1" x14ac:dyDescent="0.25"/>
    <row r="5474" ht="14.85" customHeight="1" x14ac:dyDescent="0.25"/>
    <row r="5475" ht="14.85" customHeight="1" x14ac:dyDescent="0.25"/>
    <row r="5476" ht="14.85" customHeight="1" x14ac:dyDescent="0.25"/>
    <row r="5477" ht="14.85" customHeight="1" x14ac:dyDescent="0.25"/>
    <row r="5478" ht="14.85" customHeight="1" x14ac:dyDescent="0.25"/>
    <row r="5479" ht="14.85" customHeight="1" x14ac:dyDescent="0.25"/>
    <row r="5480" ht="14.85" customHeight="1" x14ac:dyDescent="0.25"/>
    <row r="5481" ht="14.85" customHeight="1" x14ac:dyDescent="0.25"/>
    <row r="5482" ht="14.85" customHeight="1" x14ac:dyDescent="0.25"/>
    <row r="5483" ht="14.85" customHeight="1" x14ac:dyDescent="0.25"/>
    <row r="5484" ht="14.85" customHeight="1" x14ac:dyDescent="0.25"/>
    <row r="5485" ht="14.85" customHeight="1" x14ac:dyDescent="0.25"/>
    <row r="5486" ht="14.85" customHeight="1" x14ac:dyDescent="0.25"/>
    <row r="5487" ht="14.85" customHeight="1" x14ac:dyDescent="0.25"/>
    <row r="5488" ht="14.85" customHeight="1" x14ac:dyDescent="0.25"/>
    <row r="5489" ht="14.85" customHeight="1" x14ac:dyDescent="0.25"/>
    <row r="5490" ht="14.85" customHeight="1" x14ac:dyDescent="0.25"/>
    <row r="5491" ht="14.85" customHeight="1" x14ac:dyDescent="0.25"/>
    <row r="5492" ht="14.85" customHeight="1" x14ac:dyDescent="0.25"/>
    <row r="5493" ht="14.85" customHeight="1" x14ac:dyDescent="0.25"/>
    <row r="5494" ht="14.85" customHeight="1" x14ac:dyDescent="0.25"/>
    <row r="5495" ht="14.85" customHeight="1" x14ac:dyDescent="0.25"/>
    <row r="5496" ht="14.85" customHeight="1" x14ac:dyDescent="0.25"/>
    <row r="5497" ht="14.85" customHeight="1" x14ac:dyDescent="0.25"/>
    <row r="5498" ht="14.85" customHeight="1" x14ac:dyDescent="0.25"/>
    <row r="5499" ht="14.85" customHeight="1" x14ac:dyDescent="0.25"/>
    <row r="5500" ht="14.85" customHeight="1" x14ac:dyDescent="0.25"/>
    <row r="5501" ht="14.85" customHeight="1" x14ac:dyDescent="0.25"/>
    <row r="5502" ht="14.85" customHeight="1" x14ac:dyDescent="0.25"/>
    <row r="5503" ht="14.85" customHeight="1" x14ac:dyDescent="0.25"/>
    <row r="5504" ht="14.85" customHeight="1" x14ac:dyDescent="0.25"/>
    <row r="5505" ht="14.85" customHeight="1" x14ac:dyDescent="0.25"/>
    <row r="5506" ht="14.85" customHeight="1" x14ac:dyDescent="0.25"/>
    <row r="5507" ht="14.85" customHeight="1" x14ac:dyDescent="0.25"/>
    <row r="5508" ht="14.85" customHeight="1" x14ac:dyDescent="0.25"/>
    <row r="5509" ht="14.85" customHeight="1" x14ac:dyDescent="0.25"/>
    <row r="5510" ht="14.85" customHeight="1" x14ac:dyDescent="0.25"/>
    <row r="5511" ht="14.85" customHeight="1" x14ac:dyDescent="0.25"/>
    <row r="5512" ht="14.85" customHeight="1" x14ac:dyDescent="0.25"/>
    <row r="5513" ht="14.85" customHeight="1" x14ac:dyDescent="0.25"/>
    <row r="5514" ht="14.85" customHeight="1" x14ac:dyDescent="0.25"/>
    <row r="5515" ht="14.85" customHeight="1" x14ac:dyDescent="0.25"/>
    <row r="5516" ht="14.85" customHeight="1" x14ac:dyDescent="0.25"/>
    <row r="5517" ht="14.85" customHeight="1" x14ac:dyDescent="0.25"/>
    <row r="5518" ht="14.85" customHeight="1" x14ac:dyDescent="0.25"/>
    <row r="5519" ht="14.85" customHeight="1" x14ac:dyDescent="0.25"/>
    <row r="5520" ht="14.85" customHeight="1" x14ac:dyDescent="0.25"/>
    <row r="5521" ht="14.85" customHeight="1" x14ac:dyDescent="0.25"/>
    <row r="5522" ht="14.85" customHeight="1" x14ac:dyDescent="0.25"/>
    <row r="5523" ht="14.85" customHeight="1" x14ac:dyDescent="0.25"/>
    <row r="5524" ht="14.85" customHeight="1" x14ac:dyDescent="0.25"/>
    <row r="5525" ht="14.85" customHeight="1" x14ac:dyDescent="0.25"/>
    <row r="5526" ht="14.85" customHeight="1" x14ac:dyDescent="0.25"/>
    <row r="5527" ht="14.85" customHeight="1" x14ac:dyDescent="0.25"/>
    <row r="5528" ht="14.85" customHeight="1" x14ac:dyDescent="0.25"/>
    <row r="5529" ht="14.85" customHeight="1" x14ac:dyDescent="0.25"/>
    <row r="5530" ht="14.85" customHeight="1" x14ac:dyDescent="0.25"/>
    <row r="5531" ht="14.85" customHeight="1" x14ac:dyDescent="0.25"/>
    <row r="5532" ht="14.85" customHeight="1" x14ac:dyDescent="0.25"/>
    <row r="5533" ht="14.85" customHeight="1" x14ac:dyDescent="0.25"/>
    <row r="5534" ht="14.85" customHeight="1" x14ac:dyDescent="0.25"/>
    <row r="5535" ht="14.85" customHeight="1" x14ac:dyDescent="0.25"/>
    <row r="5536" ht="14.85" customHeight="1" x14ac:dyDescent="0.25"/>
    <row r="5537" ht="14.85" customHeight="1" x14ac:dyDescent="0.25"/>
    <row r="5538" ht="14.85" customHeight="1" x14ac:dyDescent="0.25"/>
    <row r="5539" ht="14.85" customHeight="1" x14ac:dyDescent="0.25"/>
    <row r="5540" ht="14.85" customHeight="1" x14ac:dyDescent="0.25"/>
    <row r="5541" ht="14.85" customHeight="1" x14ac:dyDescent="0.25"/>
    <row r="5542" ht="14.85" customHeight="1" x14ac:dyDescent="0.25"/>
    <row r="5543" ht="14.85" customHeight="1" x14ac:dyDescent="0.25"/>
    <row r="5544" ht="14.85" customHeight="1" x14ac:dyDescent="0.25"/>
    <row r="5545" ht="14.85" customHeight="1" x14ac:dyDescent="0.25"/>
    <row r="5546" ht="14.85" customHeight="1" x14ac:dyDescent="0.25"/>
    <row r="5547" ht="14.85" customHeight="1" x14ac:dyDescent="0.25"/>
    <row r="5548" ht="14.85" customHeight="1" x14ac:dyDescent="0.25"/>
    <row r="5549" ht="14.85" customHeight="1" x14ac:dyDescent="0.25"/>
    <row r="5550" ht="14.85" customHeight="1" x14ac:dyDescent="0.25"/>
    <row r="5551" ht="14.85" customHeight="1" x14ac:dyDescent="0.25"/>
    <row r="5552" ht="14.85" customHeight="1" x14ac:dyDescent="0.25"/>
    <row r="5553" ht="14.85" customHeight="1" x14ac:dyDescent="0.25"/>
    <row r="5554" ht="14.85" customHeight="1" x14ac:dyDescent="0.25"/>
    <row r="5555" ht="14.85" customHeight="1" x14ac:dyDescent="0.25"/>
    <row r="5556" ht="14.85" customHeight="1" x14ac:dyDescent="0.25"/>
    <row r="5557" ht="14.85" customHeight="1" x14ac:dyDescent="0.25"/>
    <row r="5558" ht="14.85" customHeight="1" x14ac:dyDescent="0.25"/>
    <row r="5559" ht="14.85" customHeight="1" x14ac:dyDescent="0.25"/>
    <row r="5560" ht="14.85" customHeight="1" x14ac:dyDescent="0.25"/>
    <row r="5561" ht="14.85" customHeight="1" x14ac:dyDescent="0.25"/>
    <row r="5562" ht="14.85" customHeight="1" x14ac:dyDescent="0.25"/>
    <row r="5563" ht="14.85" customHeight="1" x14ac:dyDescent="0.25"/>
    <row r="5564" ht="14.85" customHeight="1" x14ac:dyDescent="0.25"/>
    <row r="5565" ht="14.85" customHeight="1" x14ac:dyDescent="0.25"/>
    <row r="5566" ht="14.85" customHeight="1" x14ac:dyDescent="0.25"/>
    <row r="5567" ht="14.85" customHeight="1" x14ac:dyDescent="0.25"/>
    <row r="5568" ht="14.85" customHeight="1" x14ac:dyDescent="0.25"/>
    <row r="5569" ht="14.85" customHeight="1" x14ac:dyDescent="0.25"/>
    <row r="5570" ht="14.85" customHeight="1" x14ac:dyDescent="0.25"/>
    <row r="5571" ht="14.85" customHeight="1" x14ac:dyDescent="0.25"/>
    <row r="5572" ht="14.85" customHeight="1" x14ac:dyDescent="0.25"/>
    <row r="5573" ht="14.85" customHeight="1" x14ac:dyDescent="0.25"/>
    <row r="5574" ht="14.85" customHeight="1" x14ac:dyDescent="0.25"/>
    <row r="5575" ht="14.85" customHeight="1" x14ac:dyDescent="0.25"/>
    <row r="5576" ht="14.85" customHeight="1" x14ac:dyDescent="0.25"/>
    <row r="5577" ht="14.85" customHeight="1" x14ac:dyDescent="0.25"/>
    <row r="5578" ht="14.85" customHeight="1" x14ac:dyDescent="0.25"/>
    <row r="5579" ht="14.85" customHeight="1" x14ac:dyDescent="0.25"/>
    <row r="5580" ht="14.85" customHeight="1" x14ac:dyDescent="0.25"/>
    <row r="5581" ht="14.85" customHeight="1" x14ac:dyDescent="0.25"/>
    <row r="5582" ht="14.85" customHeight="1" x14ac:dyDescent="0.25"/>
    <row r="5583" ht="14.85" customHeight="1" x14ac:dyDescent="0.25"/>
    <row r="5584" ht="14.85" customHeight="1" x14ac:dyDescent="0.25"/>
    <row r="5585" ht="14.85" customHeight="1" x14ac:dyDescent="0.25"/>
    <row r="5586" ht="14.85" customHeight="1" x14ac:dyDescent="0.25"/>
    <row r="5587" ht="14.85" customHeight="1" x14ac:dyDescent="0.25"/>
    <row r="5588" ht="14.85" customHeight="1" x14ac:dyDescent="0.25"/>
    <row r="5589" ht="14.85" customHeight="1" x14ac:dyDescent="0.25"/>
    <row r="5590" ht="14.85" customHeight="1" x14ac:dyDescent="0.25"/>
    <row r="5591" ht="14.85" customHeight="1" x14ac:dyDescent="0.25"/>
    <row r="5592" ht="14.85" customHeight="1" x14ac:dyDescent="0.25"/>
    <row r="5593" ht="14.85" customHeight="1" x14ac:dyDescent="0.25"/>
    <row r="5594" ht="14.85" customHeight="1" x14ac:dyDescent="0.25"/>
    <row r="5595" ht="14.85" customHeight="1" x14ac:dyDescent="0.25"/>
    <row r="5596" ht="14.85" customHeight="1" x14ac:dyDescent="0.25"/>
    <row r="5597" ht="14.85" customHeight="1" x14ac:dyDescent="0.25"/>
    <row r="5598" ht="14.85" customHeight="1" x14ac:dyDescent="0.25"/>
    <row r="5599" ht="14.85" customHeight="1" x14ac:dyDescent="0.25"/>
    <row r="5600" ht="14.85" customHeight="1" x14ac:dyDescent="0.25"/>
    <row r="5601" ht="14.85" customHeight="1" x14ac:dyDescent="0.25"/>
    <row r="5602" ht="14.85" customHeight="1" x14ac:dyDescent="0.25"/>
    <row r="5603" ht="14.85" customHeight="1" x14ac:dyDescent="0.25"/>
    <row r="5604" ht="14.85" customHeight="1" x14ac:dyDescent="0.25"/>
    <row r="5605" ht="14.85" customHeight="1" x14ac:dyDescent="0.25"/>
    <row r="5606" ht="14.85" customHeight="1" x14ac:dyDescent="0.25"/>
    <row r="5607" ht="14.85" customHeight="1" x14ac:dyDescent="0.25"/>
    <row r="5608" ht="14.85" customHeight="1" x14ac:dyDescent="0.25"/>
    <row r="5609" ht="14.85" customHeight="1" x14ac:dyDescent="0.25"/>
    <row r="5610" ht="14.85" customHeight="1" x14ac:dyDescent="0.25"/>
    <row r="5611" ht="14.85" customHeight="1" x14ac:dyDescent="0.25"/>
    <row r="5612" ht="14.85" customHeight="1" x14ac:dyDescent="0.25"/>
    <row r="5613" ht="14.85" customHeight="1" x14ac:dyDescent="0.25"/>
    <row r="5614" ht="14.85" customHeight="1" x14ac:dyDescent="0.25"/>
    <row r="5615" ht="14.85" customHeight="1" x14ac:dyDescent="0.25"/>
    <row r="5616" ht="14.85" customHeight="1" x14ac:dyDescent="0.25"/>
    <row r="5617" ht="14.85" customHeight="1" x14ac:dyDescent="0.25"/>
    <row r="5618" ht="14.85" customHeight="1" x14ac:dyDescent="0.25"/>
    <row r="5619" ht="14.85" customHeight="1" x14ac:dyDescent="0.25"/>
    <row r="5620" ht="14.85" customHeight="1" x14ac:dyDescent="0.25"/>
    <row r="5621" ht="14.85" customHeight="1" x14ac:dyDescent="0.25"/>
    <row r="5622" ht="14.85" customHeight="1" x14ac:dyDescent="0.25"/>
    <row r="5623" ht="14.85" customHeight="1" x14ac:dyDescent="0.25"/>
    <row r="5624" ht="14.85" customHeight="1" x14ac:dyDescent="0.25"/>
    <row r="5625" ht="14.85" customHeight="1" x14ac:dyDescent="0.25"/>
    <row r="5626" ht="14.85" customHeight="1" x14ac:dyDescent="0.25"/>
    <row r="5627" ht="14.85" customHeight="1" x14ac:dyDescent="0.25"/>
    <row r="5628" ht="14.85" customHeight="1" x14ac:dyDescent="0.25"/>
    <row r="5629" ht="14.85" customHeight="1" x14ac:dyDescent="0.25"/>
    <row r="5630" ht="14.85" customHeight="1" x14ac:dyDescent="0.25"/>
    <row r="5631" ht="14.85" customHeight="1" x14ac:dyDescent="0.25"/>
    <row r="5632" ht="14.85" customHeight="1" x14ac:dyDescent="0.25"/>
    <row r="5633" ht="14.85" customHeight="1" x14ac:dyDescent="0.25"/>
    <row r="5634" ht="14.85" customHeight="1" x14ac:dyDescent="0.25"/>
    <row r="5635" ht="14.85" customHeight="1" x14ac:dyDescent="0.25"/>
    <row r="5636" ht="14.85" customHeight="1" x14ac:dyDescent="0.25"/>
    <row r="5637" ht="14.85" customHeight="1" x14ac:dyDescent="0.25"/>
    <row r="5638" ht="14.85" customHeight="1" x14ac:dyDescent="0.25"/>
    <row r="5639" ht="14.85" customHeight="1" x14ac:dyDescent="0.25"/>
    <row r="5640" ht="14.85" customHeight="1" x14ac:dyDescent="0.25"/>
    <row r="5641" ht="14.85" customHeight="1" x14ac:dyDescent="0.25"/>
    <row r="5642" ht="14.85" customHeight="1" x14ac:dyDescent="0.25"/>
    <row r="5643" ht="14.85" customHeight="1" x14ac:dyDescent="0.25"/>
    <row r="5644" ht="14.85" customHeight="1" x14ac:dyDescent="0.25"/>
    <row r="5645" ht="14.85" customHeight="1" x14ac:dyDescent="0.25"/>
    <row r="5646" ht="14.85" customHeight="1" x14ac:dyDescent="0.25"/>
    <row r="5647" ht="14.85" customHeight="1" x14ac:dyDescent="0.25"/>
    <row r="5648" ht="14.85" customHeight="1" x14ac:dyDescent="0.25"/>
    <row r="5649" ht="14.85" customHeight="1" x14ac:dyDescent="0.25"/>
    <row r="5650" ht="14.85" customHeight="1" x14ac:dyDescent="0.25"/>
    <row r="5651" ht="14.85" customHeight="1" x14ac:dyDescent="0.25"/>
    <row r="5652" ht="14.85" customHeight="1" x14ac:dyDescent="0.25"/>
    <row r="5653" ht="14.85" customHeight="1" x14ac:dyDescent="0.25"/>
    <row r="5654" ht="14.85" customHeight="1" x14ac:dyDescent="0.25"/>
    <row r="5655" ht="14.85" customHeight="1" x14ac:dyDescent="0.25"/>
    <row r="5656" ht="14.85" customHeight="1" x14ac:dyDescent="0.25"/>
    <row r="5657" ht="14.85" customHeight="1" x14ac:dyDescent="0.25"/>
    <row r="5658" ht="14.85" customHeight="1" x14ac:dyDescent="0.25"/>
    <row r="5659" ht="14.85" customHeight="1" x14ac:dyDescent="0.25"/>
    <row r="5660" ht="14.85" customHeight="1" x14ac:dyDescent="0.25"/>
    <row r="5661" ht="14.85" customHeight="1" x14ac:dyDescent="0.25"/>
    <row r="5662" ht="14.85" customHeight="1" x14ac:dyDescent="0.25"/>
    <row r="5663" ht="14.85" customHeight="1" x14ac:dyDescent="0.25"/>
    <row r="5664" ht="14.85" customHeight="1" x14ac:dyDescent="0.25"/>
    <row r="5665" ht="14.85" customHeight="1" x14ac:dyDescent="0.25"/>
    <row r="5666" ht="14.85" customHeight="1" x14ac:dyDescent="0.25"/>
    <row r="5667" ht="14.85" customHeight="1" x14ac:dyDescent="0.25"/>
    <row r="5668" ht="14.85" customHeight="1" x14ac:dyDescent="0.25"/>
    <row r="5669" ht="14.85" customHeight="1" x14ac:dyDescent="0.25"/>
    <row r="5670" ht="14.85" customHeight="1" x14ac:dyDescent="0.25"/>
    <row r="5671" ht="14.85" customHeight="1" x14ac:dyDescent="0.25"/>
    <row r="5672" ht="14.85" customHeight="1" x14ac:dyDescent="0.25"/>
    <row r="5673" ht="14.85" customHeight="1" x14ac:dyDescent="0.25"/>
    <row r="5674" ht="14.85" customHeight="1" x14ac:dyDescent="0.25"/>
    <row r="5675" ht="14.85" customHeight="1" x14ac:dyDescent="0.25"/>
    <row r="5676" ht="14.85" customHeight="1" x14ac:dyDescent="0.25"/>
    <row r="5677" ht="14.85" customHeight="1" x14ac:dyDescent="0.25"/>
    <row r="5678" ht="14.85" customHeight="1" x14ac:dyDescent="0.25"/>
    <row r="5679" ht="14.85" customHeight="1" x14ac:dyDescent="0.25"/>
    <row r="5680" ht="14.85" customHeight="1" x14ac:dyDescent="0.25"/>
    <row r="5681" ht="14.85" customHeight="1" x14ac:dyDescent="0.25"/>
    <row r="5682" ht="14.85" customHeight="1" x14ac:dyDescent="0.25"/>
    <row r="5683" ht="14.85" customHeight="1" x14ac:dyDescent="0.25"/>
    <row r="5684" ht="14.85" customHeight="1" x14ac:dyDescent="0.25"/>
    <row r="5685" ht="14.85" customHeight="1" x14ac:dyDescent="0.25"/>
    <row r="5686" ht="14.85" customHeight="1" x14ac:dyDescent="0.25"/>
    <row r="5687" ht="14.85" customHeight="1" x14ac:dyDescent="0.25"/>
    <row r="5688" ht="14.85" customHeight="1" x14ac:dyDescent="0.25"/>
    <row r="5689" ht="14.85" customHeight="1" x14ac:dyDescent="0.25"/>
    <row r="5690" ht="14.85" customHeight="1" x14ac:dyDescent="0.25"/>
    <row r="5691" ht="14.85" customHeight="1" x14ac:dyDescent="0.25"/>
    <row r="5692" ht="14.85" customHeight="1" x14ac:dyDescent="0.25"/>
    <row r="5693" ht="14.85" customHeight="1" x14ac:dyDescent="0.25"/>
    <row r="5694" ht="14.85" customHeight="1" x14ac:dyDescent="0.25"/>
    <row r="5695" ht="14.85" customHeight="1" x14ac:dyDescent="0.25"/>
    <row r="5696" ht="14.85" customHeight="1" x14ac:dyDescent="0.25"/>
    <row r="5697" ht="14.85" customHeight="1" x14ac:dyDescent="0.25"/>
    <row r="5698" ht="14.85" customHeight="1" x14ac:dyDescent="0.25"/>
    <row r="5699" ht="14.85" customHeight="1" x14ac:dyDescent="0.25"/>
    <row r="5700" ht="14.85" customHeight="1" x14ac:dyDescent="0.25"/>
    <row r="5701" ht="14.85" customHeight="1" x14ac:dyDescent="0.25"/>
    <row r="5702" ht="14.85" customHeight="1" x14ac:dyDescent="0.25"/>
    <row r="5703" ht="14.85" customHeight="1" x14ac:dyDescent="0.25"/>
    <row r="5704" ht="14.85" customHeight="1" x14ac:dyDescent="0.25"/>
    <row r="5705" ht="14.85" customHeight="1" x14ac:dyDescent="0.25"/>
    <row r="5706" ht="14.85" customHeight="1" x14ac:dyDescent="0.25"/>
    <row r="5707" ht="14.85" customHeight="1" x14ac:dyDescent="0.25"/>
    <row r="5708" ht="14.85" customHeight="1" x14ac:dyDescent="0.25"/>
    <row r="5709" ht="14.85" customHeight="1" x14ac:dyDescent="0.25"/>
    <row r="5710" ht="14.85" customHeight="1" x14ac:dyDescent="0.25"/>
    <row r="5711" ht="14.85" customHeight="1" x14ac:dyDescent="0.25"/>
    <row r="5712" ht="14.85" customHeight="1" x14ac:dyDescent="0.25"/>
    <row r="5713" ht="14.85" customHeight="1" x14ac:dyDescent="0.25"/>
    <row r="5714" ht="14.85" customHeight="1" x14ac:dyDescent="0.25"/>
    <row r="5715" ht="14.85" customHeight="1" x14ac:dyDescent="0.25"/>
    <row r="5716" ht="14.85" customHeight="1" x14ac:dyDescent="0.25"/>
    <row r="5717" ht="14.85" customHeight="1" x14ac:dyDescent="0.25"/>
    <row r="5718" ht="14.85" customHeight="1" x14ac:dyDescent="0.25"/>
    <row r="5719" ht="14.85" customHeight="1" x14ac:dyDescent="0.25"/>
    <row r="5720" ht="14.85" customHeight="1" x14ac:dyDescent="0.25"/>
    <row r="5721" ht="14.85" customHeight="1" x14ac:dyDescent="0.25"/>
    <row r="5722" ht="14.85" customHeight="1" x14ac:dyDescent="0.25"/>
    <row r="5723" ht="14.85" customHeight="1" x14ac:dyDescent="0.25"/>
    <row r="5724" ht="14.85" customHeight="1" x14ac:dyDescent="0.25"/>
    <row r="5725" ht="14.85" customHeight="1" x14ac:dyDescent="0.25"/>
    <row r="5726" ht="14.85" customHeight="1" x14ac:dyDescent="0.25"/>
    <row r="5727" ht="14.85" customHeight="1" x14ac:dyDescent="0.25"/>
    <row r="5728" ht="14.85" customHeight="1" x14ac:dyDescent="0.25"/>
    <row r="5729" ht="14.85" customHeight="1" x14ac:dyDescent="0.25"/>
    <row r="5730" ht="14.85" customHeight="1" x14ac:dyDescent="0.25"/>
    <row r="5731" ht="14.85" customHeight="1" x14ac:dyDescent="0.25"/>
    <row r="5732" ht="14.85" customHeight="1" x14ac:dyDescent="0.25"/>
    <row r="5733" ht="14.85" customHeight="1" x14ac:dyDescent="0.25"/>
    <row r="5734" ht="14.85" customHeight="1" x14ac:dyDescent="0.25"/>
    <row r="5735" ht="14.85" customHeight="1" x14ac:dyDescent="0.25"/>
    <row r="5736" ht="14.85" customHeight="1" x14ac:dyDescent="0.25"/>
    <row r="5737" ht="14.85" customHeight="1" x14ac:dyDescent="0.25"/>
    <row r="5738" ht="14.85" customHeight="1" x14ac:dyDescent="0.25"/>
    <row r="5739" ht="14.85" customHeight="1" x14ac:dyDescent="0.25"/>
    <row r="5740" ht="14.85" customHeight="1" x14ac:dyDescent="0.25"/>
    <row r="5741" ht="14.85" customHeight="1" x14ac:dyDescent="0.25"/>
    <row r="5742" ht="14.85" customHeight="1" x14ac:dyDescent="0.25"/>
    <row r="5743" ht="14.85" customHeight="1" x14ac:dyDescent="0.25"/>
    <row r="5744" ht="14.85" customHeight="1" x14ac:dyDescent="0.25"/>
    <row r="5745" ht="14.85" customHeight="1" x14ac:dyDescent="0.25"/>
    <row r="5746" ht="14.85" customHeight="1" x14ac:dyDescent="0.25"/>
    <row r="5747" ht="14.85" customHeight="1" x14ac:dyDescent="0.25"/>
    <row r="5748" ht="14.85" customHeight="1" x14ac:dyDescent="0.25"/>
    <row r="5749" ht="14.85" customHeight="1" x14ac:dyDescent="0.25"/>
    <row r="5750" ht="14.85" customHeight="1" x14ac:dyDescent="0.25"/>
    <row r="5751" ht="14.85" customHeight="1" x14ac:dyDescent="0.25"/>
    <row r="5752" ht="14.85" customHeight="1" x14ac:dyDescent="0.25"/>
    <row r="5753" ht="14.85" customHeight="1" x14ac:dyDescent="0.25"/>
    <row r="5754" ht="14.85" customHeight="1" x14ac:dyDescent="0.25"/>
    <row r="5755" ht="14.85" customHeight="1" x14ac:dyDescent="0.25"/>
    <row r="5756" ht="14.85" customHeight="1" x14ac:dyDescent="0.25"/>
    <row r="5757" ht="14.85" customHeight="1" x14ac:dyDescent="0.25"/>
    <row r="5758" ht="14.85" customHeight="1" x14ac:dyDescent="0.25"/>
    <row r="5759" ht="14.85" customHeight="1" x14ac:dyDescent="0.25"/>
    <row r="5760" ht="14.85" customHeight="1" x14ac:dyDescent="0.25"/>
    <row r="5761" ht="14.85" customHeight="1" x14ac:dyDescent="0.25"/>
    <row r="5762" ht="14.85" customHeight="1" x14ac:dyDescent="0.25"/>
    <row r="5763" ht="14.85" customHeight="1" x14ac:dyDescent="0.25"/>
    <row r="5764" ht="14.85" customHeight="1" x14ac:dyDescent="0.25"/>
    <row r="5765" ht="14.85" customHeight="1" x14ac:dyDescent="0.25"/>
    <row r="5766" ht="14.85" customHeight="1" x14ac:dyDescent="0.25"/>
    <row r="5767" ht="14.85" customHeight="1" x14ac:dyDescent="0.25"/>
    <row r="5768" ht="14.85" customHeight="1" x14ac:dyDescent="0.25"/>
    <row r="5769" ht="14.85" customHeight="1" x14ac:dyDescent="0.25"/>
    <row r="5770" ht="14.85" customHeight="1" x14ac:dyDescent="0.25"/>
    <row r="5771" ht="14.85" customHeight="1" x14ac:dyDescent="0.25"/>
    <row r="5772" ht="14.85" customHeight="1" x14ac:dyDescent="0.25"/>
    <row r="5773" ht="14.85" customHeight="1" x14ac:dyDescent="0.25"/>
    <row r="5774" ht="14.85" customHeight="1" x14ac:dyDescent="0.25"/>
    <row r="5775" ht="14.85" customHeight="1" x14ac:dyDescent="0.25"/>
    <row r="5776" ht="14.85" customHeight="1" x14ac:dyDescent="0.25"/>
    <row r="5777" ht="14.85" customHeight="1" x14ac:dyDescent="0.25"/>
    <row r="5778" ht="14.85" customHeight="1" x14ac:dyDescent="0.25"/>
    <row r="5779" ht="14.85" customHeight="1" x14ac:dyDescent="0.25"/>
    <row r="5780" ht="14.85" customHeight="1" x14ac:dyDescent="0.25"/>
    <row r="5781" ht="14.85" customHeight="1" x14ac:dyDescent="0.25"/>
    <row r="5782" ht="14.85" customHeight="1" x14ac:dyDescent="0.25"/>
    <row r="5783" ht="14.85" customHeight="1" x14ac:dyDescent="0.25"/>
    <row r="5784" ht="14.85" customHeight="1" x14ac:dyDescent="0.25"/>
    <row r="5785" ht="14.85" customHeight="1" x14ac:dyDescent="0.25"/>
    <row r="5786" ht="14.85" customHeight="1" x14ac:dyDescent="0.25"/>
    <row r="5787" ht="14.85" customHeight="1" x14ac:dyDescent="0.25"/>
    <row r="5788" ht="14.85" customHeight="1" x14ac:dyDescent="0.25"/>
    <row r="5789" ht="14.85" customHeight="1" x14ac:dyDescent="0.25"/>
    <row r="5790" ht="14.85" customHeight="1" x14ac:dyDescent="0.25"/>
    <row r="5791" ht="14.85" customHeight="1" x14ac:dyDescent="0.25"/>
    <row r="5792" ht="14.85" customHeight="1" x14ac:dyDescent="0.25"/>
    <row r="5793" ht="14.85" customHeight="1" x14ac:dyDescent="0.25"/>
    <row r="5794" ht="14.85" customHeight="1" x14ac:dyDescent="0.25"/>
    <row r="5795" ht="14.85" customHeight="1" x14ac:dyDescent="0.25"/>
    <row r="5796" ht="14.85" customHeight="1" x14ac:dyDescent="0.25"/>
    <row r="5797" ht="14.85" customHeight="1" x14ac:dyDescent="0.25"/>
    <row r="5798" ht="14.85" customHeight="1" x14ac:dyDescent="0.25"/>
    <row r="5799" ht="14.85" customHeight="1" x14ac:dyDescent="0.25"/>
    <row r="5800" ht="14.85" customHeight="1" x14ac:dyDescent="0.25"/>
    <row r="5801" ht="14.85" customHeight="1" x14ac:dyDescent="0.25"/>
    <row r="5802" ht="14.85" customHeight="1" x14ac:dyDescent="0.25"/>
    <row r="5803" ht="14.85" customHeight="1" x14ac:dyDescent="0.25"/>
    <row r="5804" ht="14.85" customHeight="1" x14ac:dyDescent="0.25"/>
    <row r="5805" ht="14.85" customHeight="1" x14ac:dyDescent="0.25"/>
    <row r="5806" ht="14.85" customHeight="1" x14ac:dyDescent="0.25"/>
    <row r="5807" ht="14.85" customHeight="1" x14ac:dyDescent="0.25"/>
    <row r="5808" ht="14.85" customHeight="1" x14ac:dyDescent="0.25"/>
    <row r="5809" ht="14.85" customHeight="1" x14ac:dyDescent="0.25"/>
    <row r="5810" ht="14.85" customHeight="1" x14ac:dyDescent="0.25"/>
    <row r="5811" ht="14.85" customHeight="1" x14ac:dyDescent="0.25"/>
    <row r="5812" ht="14.85" customHeight="1" x14ac:dyDescent="0.25"/>
    <row r="5813" ht="14.85" customHeight="1" x14ac:dyDescent="0.25"/>
    <row r="5814" ht="14.85" customHeight="1" x14ac:dyDescent="0.25"/>
    <row r="5815" ht="14.85" customHeight="1" x14ac:dyDescent="0.25"/>
    <row r="5816" ht="14.85" customHeight="1" x14ac:dyDescent="0.25"/>
    <row r="5817" ht="14.85" customHeight="1" x14ac:dyDescent="0.25"/>
    <row r="5818" ht="14.85" customHeight="1" x14ac:dyDescent="0.25"/>
    <row r="5819" ht="14.85" customHeight="1" x14ac:dyDescent="0.25"/>
    <row r="5820" ht="14.85" customHeight="1" x14ac:dyDescent="0.25"/>
    <row r="5821" ht="14.85" customHeight="1" x14ac:dyDescent="0.25"/>
    <row r="5822" ht="14.85" customHeight="1" x14ac:dyDescent="0.25"/>
    <row r="5823" ht="14.85" customHeight="1" x14ac:dyDescent="0.25"/>
    <row r="5824" ht="14.85" customHeight="1" x14ac:dyDescent="0.25"/>
    <row r="5825" ht="14.85" customHeight="1" x14ac:dyDescent="0.25"/>
    <row r="5826" ht="14.85" customHeight="1" x14ac:dyDescent="0.25"/>
    <row r="5827" ht="14.85" customHeight="1" x14ac:dyDescent="0.25"/>
    <row r="5828" ht="14.85" customHeight="1" x14ac:dyDescent="0.25"/>
    <row r="5829" ht="14.85" customHeight="1" x14ac:dyDescent="0.25"/>
    <row r="5830" ht="14.85" customHeight="1" x14ac:dyDescent="0.25"/>
    <row r="5831" ht="14.85" customHeight="1" x14ac:dyDescent="0.25"/>
    <row r="5832" ht="14.85" customHeight="1" x14ac:dyDescent="0.25"/>
    <row r="5833" ht="14.85" customHeight="1" x14ac:dyDescent="0.25"/>
    <row r="5834" ht="14.85" customHeight="1" x14ac:dyDescent="0.25"/>
    <row r="5835" ht="14.85" customHeight="1" x14ac:dyDescent="0.25"/>
    <row r="5836" ht="14.85" customHeight="1" x14ac:dyDescent="0.25"/>
    <row r="5837" ht="14.85" customHeight="1" x14ac:dyDescent="0.25"/>
    <row r="5838" ht="14.85" customHeight="1" x14ac:dyDescent="0.25"/>
    <row r="5839" ht="14.85" customHeight="1" x14ac:dyDescent="0.25"/>
    <row r="5840" ht="14.85" customHeight="1" x14ac:dyDescent="0.25"/>
    <row r="5841" ht="14.85" customHeight="1" x14ac:dyDescent="0.25"/>
    <row r="5842" ht="14.85" customHeight="1" x14ac:dyDescent="0.25"/>
    <row r="5843" ht="14.85" customHeight="1" x14ac:dyDescent="0.25"/>
    <row r="5844" ht="14.85" customHeight="1" x14ac:dyDescent="0.25"/>
    <row r="5845" ht="14.85" customHeight="1" x14ac:dyDescent="0.25"/>
    <row r="5846" ht="14.85" customHeight="1" x14ac:dyDescent="0.25"/>
    <row r="5847" ht="14.85" customHeight="1" x14ac:dyDescent="0.25"/>
    <row r="5848" ht="14.85" customHeight="1" x14ac:dyDescent="0.25"/>
    <row r="5849" ht="14.85" customHeight="1" x14ac:dyDescent="0.25"/>
    <row r="5850" ht="14.85" customHeight="1" x14ac:dyDescent="0.25"/>
    <row r="5851" ht="14.85" customHeight="1" x14ac:dyDescent="0.25"/>
    <row r="5852" ht="14.85" customHeight="1" x14ac:dyDescent="0.25"/>
    <row r="5853" ht="14.85" customHeight="1" x14ac:dyDescent="0.25"/>
    <row r="5854" ht="14.85" customHeight="1" x14ac:dyDescent="0.25"/>
    <row r="5855" ht="14.85" customHeight="1" x14ac:dyDescent="0.25"/>
    <row r="5856" ht="14.85" customHeight="1" x14ac:dyDescent="0.25"/>
    <row r="5857" ht="14.85" customHeight="1" x14ac:dyDescent="0.25"/>
    <row r="5858" ht="14.85" customHeight="1" x14ac:dyDescent="0.25"/>
    <row r="5859" ht="14.85" customHeight="1" x14ac:dyDescent="0.25"/>
    <row r="5860" ht="14.85" customHeight="1" x14ac:dyDescent="0.25"/>
    <row r="5861" ht="14.85" customHeight="1" x14ac:dyDescent="0.25"/>
    <row r="5862" ht="14.85" customHeight="1" x14ac:dyDescent="0.25"/>
    <row r="5863" ht="14.85" customHeight="1" x14ac:dyDescent="0.25"/>
    <row r="5864" ht="14.85" customHeight="1" x14ac:dyDescent="0.25"/>
    <row r="5865" ht="14.85" customHeight="1" x14ac:dyDescent="0.25"/>
    <row r="5866" ht="14.85" customHeight="1" x14ac:dyDescent="0.25"/>
    <row r="5867" ht="14.85" customHeight="1" x14ac:dyDescent="0.25"/>
    <row r="5868" ht="14.85" customHeight="1" x14ac:dyDescent="0.25"/>
    <row r="5869" ht="14.85" customHeight="1" x14ac:dyDescent="0.25"/>
    <row r="5870" ht="14.85" customHeight="1" x14ac:dyDescent="0.25"/>
    <row r="5871" ht="14.85" customHeight="1" x14ac:dyDescent="0.25"/>
    <row r="5872" ht="14.85" customHeight="1" x14ac:dyDescent="0.25"/>
    <row r="5873" ht="14.85" customHeight="1" x14ac:dyDescent="0.25"/>
    <row r="5874" ht="14.85" customHeight="1" x14ac:dyDescent="0.25"/>
    <row r="5875" ht="14.85" customHeight="1" x14ac:dyDescent="0.25"/>
    <row r="5876" ht="14.85" customHeight="1" x14ac:dyDescent="0.25"/>
    <row r="5877" ht="14.85" customHeight="1" x14ac:dyDescent="0.25"/>
    <row r="5878" ht="14.85" customHeight="1" x14ac:dyDescent="0.25"/>
    <row r="5879" ht="14.85" customHeight="1" x14ac:dyDescent="0.25"/>
    <row r="5880" ht="14.85" customHeight="1" x14ac:dyDescent="0.25"/>
    <row r="5881" ht="14.85" customHeight="1" x14ac:dyDescent="0.25"/>
    <row r="5882" ht="14.85" customHeight="1" x14ac:dyDescent="0.25"/>
    <row r="5883" ht="14.85" customHeight="1" x14ac:dyDescent="0.25"/>
    <row r="5884" ht="14.85" customHeight="1" x14ac:dyDescent="0.25"/>
    <row r="5885" ht="14.85" customHeight="1" x14ac:dyDescent="0.25"/>
    <row r="5886" ht="14.85" customHeight="1" x14ac:dyDescent="0.25"/>
    <row r="5887" ht="14.85" customHeight="1" x14ac:dyDescent="0.25"/>
    <row r="5888" ht="14.85" customHeight="1" x14ac:dyDescent="0.25"/>
    <row r="5889" ht="14.85" customHeight="1" x14ac:dyDescent="0.25"/>
    <row r="5890" ht="14.85" customHeight="1" x14ac:dyDescent="0.25"/>
    <row r="5891" ht="14.85" customHeight="1" x14ac:dyDescent="0.25"/>
    <row r="5892" ht="14.85" customHeight="1" x14ac:dyDescent="0.25"/>
    <row r="5893" ht="14.85" customHeight="1" x14ac:dyDescent="0.25"/>
    <row r="5894" ht="14.85" customHeight="1" x14ac:dyDescent="0.25"/>
    <row r="5895" ht="14.85" customHeight="1" x14ac:dyDescent="0.25"/>
    <row r="5896" ht="14.85" customHeight="1" x14ac:dyDescent="0.25"/>
    <row r="5897" ht="14.85" customHeight="1" x14ac:dyDescent="0.25"/>
    <row r="5898" ht="14.85" customHeight="1" x14ac:dyDescent="0.25"/>
    <row r="5899" ht="14.85" customHeight="1" x14ac:dyDescent="0.25"/>
    <row r="5900" ht="14.85" customHeight="1" x14ac:dyDescent="0.25"/>
    <row r="5901" ht="14.85" customHeight="1" x14ac:dyDescent="0.25"/>
    <row r="5902" ht="14.85" customHeight="1" x14ac:dyDescent="0.25"/>
    <row r="5903" ht="14.85" customHeight="1" x14ac:dyDescent="0.25"/>
    <row r="5904" ht="14.85" customHeight="1" x14ac:dyDescent="0.25"/>
    <row r="5905" ht="14.85" customHeight="1" x14ac:dyDescent="0.25"/>
    <row r="5906" ht="14.85" customHeight="1" x14ac:dyDescent="0.25"/>
    <row r="5907" ht="14.85" customHeight="1" x14ac:dyDescent="0.25"/>
    <row r="5908" ht="14.85" customHeight="1" x14ac:dyDescent="0.25"/>
    <row r="5909" ht="14.85" customHeight="1" x14ac:dyDescent="0.25"/>
    <row r="5910" ht="14.85" customHeight="1" x14ac:dyDescent="0.25"/>
    <row r="5911" ht="14.85" customHeight="1" x14ac:dyDescent="0.25"/>
    <row r="5912" ht="14.85" customHeight="1" x14ac:dyDescent="0.25"/>
    <row r="5913" ht="14.85" customHeight="1" x14ac:dyDescent="0.25"/>
    <row r="5914" ht="14.85" customHeight="1" x14ac:dyDescent="0.25"/>
    <row r="5915" ht="14.85" customHeight="1" x14ac:dyDescent="0.25"/>
    <row r="5916" ht="14.85" customHeight="1" x14ac:dyDescent="0.25"/>
    <row r="5917" ht="14.85" customHeight="1" x14ac:dyDescent="0.25"/>
    <row r="5918" ht="14.85" customHeight="1" x14ac:dyDescent="0.25"/>
    <row r="5919" ht="14.85" customHeight="1" x14ac:dyDescent="0.25"/>
    <row r="5920" ht="14.85" customHeight="1" x14ac:dyDescent="0.25"/>
    <row r="5921" ht="14.85" customHeight="1" x14ac:dyDescent="0.25"/>
    <row r="5922" ht="14.85" customHeight="1" x14ac:dyDescent="0.25"/>
    <row r="5923" ht="14.85" customHeight="1" x14ac:dyDescent="0.25"/>
    <row r="5924" ht="14.85" customHeight="1" x14ac:dyDescent="0.25"/>
    <row r="5925" ht="14.85" customHeight="1" x14ac:dyDescent="0.25"/>
    <row r="5926" ht="14.85" customHeight="1" x14ac:dyDescent="0.25"/>
    <row r="5927" ht="14.85" customHeight="1" x14ac:dyDescent="0.25"/>
    <row r="5928" ht="14.85" customHeight="1" x14ac:dyDescent="0.25"/>
    <row r="5929" ht="14.85" customHeight="1" x14ac:dyDescent="0.25"/>
    <row r="5930" ht="14.85" customHeight="1" x14ac:dyDescent="0.25"/>
    <row r="5931" ht="14.85" customHeight="1" x14ac:dyDescent="0.25"/>
    <row r="5932" ht="14.85" customHeight="1" x14ac:dyDescent="0.25"/>
    <row r="5933" ht="14.85" customHeight="1" x14ac:dyDescent="0.25"/>
    <row r="5934" ht="14.85" customHeight="1" x14ac:dyDescent="0.25"/>
    <row r="5935" ht="14.85" customHeight="1" x14ac:dyDescent="0.25"/>
    <row r="5936" ht="14.85" customHeight="1" x14ac:dyDescent="0.25"/>
    <row r="5937" ht="14.85" customHeight="1" x14ac:dyDescent="0.25"/>
    <row r="5938" ht="14.85" customHeight="1" x14ac:dyDescent="0.25"/>
    <row r="5939" ht="14.85" customHeight="1" x14ac:dyDescent="0.25"/>
    <row r="5940" ht="14.85" customHeight="1" x14ac:dyDescent="0.25"/>
    <row r="5941" ht="14.85" customHeight="1" x14ac:dyDescent="0.25"/>
    <row r="5942" ht="14.85" customHeight="1" x14ac:dyDescent="0.25"/>
    <row r="5943" ht="14.85" customHeight="1" x14ac:dyDescent="0.25"/>
    <row r="5944" ht="14.85" customHeight="1" x14ac:dyDescent="0.25"/>
    <row r="5945" ht="14.85" customHeight="1" x14ac:dyDescent="0.25"/>
    <row r="5946" ht="14.85" customHeight="1" x14ac:dyDescent="0.25"/>
    <row r="5947" ht="14.85" customHeight="1" x14ac:dyDescent="0.25"/>
    <row r="5948" ht="14.85" customHeight="1" x14ac:dyDescent="0.25"/>
    <row r="5949" ht="14.85" customHeight="1" x14ac:dyDescent="0.25"/>
    <row r="5950" ht="14.85" customHeight="1" x14ac:dyDescent="0.25"/>
    <row r="5951" ht="14.85" customHeight="1" x14ac:dyDescent="0.25"/>
    <row r="5952" ht="14.85" customHeight="1" x14ac:dyDescent="0.25"/>
    <row r="5953" ht="14.85" customHeight="1" x14ac:dyDescent="0.25"/>
    <row r="5954" ht="14.85" customHeight="1" x14ac:dyDescent="0.25"/>
    <row r="5955" ht="14.85" customHeight="1" x14ac:dyDescent="0.25"/>
    <row r="5956" ht="14.85" customHeight="1" x14ac:dyDescent="0.25"/>
    <row r="5957" ht="14.85" customHeight="1" x14ac:dyDescent="0.25"/>
    <row r="5958" ht="14.85" customHeight="1" x14ac:dyDescent="0.25"/>
    <row r="5959" ht="14.85" customHeight="1" x14ac:dyDescent="0.25"/>
    <row r="5960" ht="14.85" customHeight="1" x14ac:dyDescent="0.25"/>
    <row r="5961" ht="14.85" customHeight="1" x14ac:dyDescent="0.25"/>
    <row r="5962" ht="14.85" customHeight="1" x14ac:dyDescent="0.25"/>
    <row r="5963" ht="14.85" customHeight="1" x14ac:dyDescent="0.25"/>
    <row r="5964" ht="14.85" customHeight="1" x14ac:dyDescent="0.25"/>
    <row r="5965" ht="14.85" customHeight="1" x14ac:dyDescent="0.25"/>
    <row r="5966" ht="14.85" customHeight="1" x14ac:dyDescent="0.25"/>
    <row r="5967" ht="14.85" customHeight="1" x14ac:dyDescent="0.25"/>
    <row r="5968" ht="14.85" customHeight="1" x14ac:dyDescent="0.25"/>
    <row r="5969" ht="14.85" customHeight="1" x14ac:dyDescent="0.25"/>
    <row r="5970" ht="14.85" customHeight="1" x14ac:dyDescent="0.25"/>
    <row r="5971" ht="14.85" customHeight="1" x14ac:dyDescent="0.25"/>
    <row r="5972" ht="14.85" customHeight="1" x14ac:dyDescent="0.25"/>
    <row r="5973" ht="14.85" customHeight="1" x14ac:dyDescent="0.25"/>
    <row r="5974" ht="14.85" customHeight="1" x14ac:dyDescent="0.25"/>
    <row r="5975" ht="14.85" customHeight="1" x14ac:dyDescent="0.25"/>
    <row r="5976" ht="14.85" customHeight="1" x14ac:dyDescent="0.25"/>
    <row r="5977" ht="14.85" customHeight="1" x14ac:dyDescent="0.25"/>
    <row r="5978" ht="14.85" customHeight="1" x14ac:dyDescent="0.25"/>
    <row r="5979" ht="14.85" customHeight="1" x14ac:dyDescent="0.25"/>
    <row r="5980" ht="14.85" customHeight="1" x14ac:dyDescent="0.25"/>
    <row r="5981" ht="14.85" customHeight="1" x14ac:dyDescent="0.25"/>
    <row r="5982" ht="14.85" customHeight="1" x14ac:dyDescent="0.25"/>
    <row r="5983" ht="14.85" customHeight="1" x14ac:dyDescent="0.25"/>
    <row r="5984" ht="14.85" customHeight="1" x14ac:dyDescent="0.25"/>
    <row r="5985" ht="14.85" customHeight="1" x14ac:dyDescent="0.25"/>
    <row r="5986" ht="14.85" customHeight="1" x14ac:dyDescent="0.25"/>
    <row r="5987" ht="14.85" customHeight="1" x14ac:dyDescent="0.25"/>
    <row r="5988" ht="14.85" customHeight="1" x14ac:dyDescent="0.25"/>
    <row r="5989" ht="14.85" customHeight="1" x14ac:dyDescent="0.25"/>
    <row r="5990" ht="14.85" customHeight="1" x14ac:dyDescent="0.25"/>
    <row r="5991" ht="14.85" customHeight="1" x14ac:dyDescent="0.25"/>
    <row r="5992" ht="14.85" customHeight="1" x14ac:dyDescent="0.25"/>
    <row r="5993" ht="14.85" customHeight="1" x14ac:dyDescent="0.25"/>
    <row r="5994" ht="14.85" customHeight="1" x14ac:dyDescent="0.25"/>
    <row r="5995" ht="14.85" customHeight="1" x14ac:dyDescent="0.25"/>
    <row r="5996" ht="14.85" customHeight="1" x14ac:dyDescent="0.25"/>
    <row r="5997" ht="14.85" customHeight="1" x14ac:dyDescent="0.25"/>
    <row r="5998" ht="14.85" customHeight="1" x14ac:dyDescent="0.25"/>
    <row r="5999" ht="14.85" customHeight="1" x14ac:dyDescent="0.25"/>
    <row r="6000" ht="14.85" customHeight="1" x14ac:dyDescent="0.25"/>
    <row r="6001" ht="14.85" customHeight="1" x14ac:dyDescent="0.25"/>
    <row r="6002" ht="14.85" customHeight="1" x14ac:dyDescent="0.25"/>
    <row r="6003" ht="14.85" customHeight="1" x14ac:dyDescent="0.25"/>
    <row r="6004" ht="14.85" customHeight="1" x14ac:dyDescent="0.25"/>
    <row r="6005" ht="14.85" customHeight="1" x14ac:dyDescent="0.25"/>
    <row r="6006" ht="14.85" customHeight="1" x14ac:dyDescent="0.25"/>
    <row r="6007" ht="14.85" customHeight="1" x14ac:dyDescent="0.25"/>
    <row r="6008" ht="14.85" customHeight="1" x14ac:dyDescent="0.25"/>
    <row r="6009" ht="14.85" customHeight="1" x14ac:dyDescent="0.25"/>
    <row r="6010" ht="14.85" customHeight="1" x14ac:dyDescent="0.25"/>
    <row r="6011" ht="14.85" customHeight="1" x14ac:dyDescent="0.25"/>
    <row r="6012" ht="14.85" customHeight="1" x14ac:dyDescent="0.25"/>
    <row r="6013" ht="14.85" customHeight="1" x14ac:dyDescent="0.25"/>
    <row r="6014" ht="14.85" customHeight="1" x14ac:dyDescent="0.25"/>
    <row r="6015" ht="14.85" customHeight="1" x14ac:dyDescent="0.25"/>
    <row r="6016" ht="14.85" customHeight="1" x14ac:dyDescent="0.25"/>
    <row r="6017" ht="14.85" customHeight="1" x14ac:dyDescent="0.25"/>
    <row r="6018" ht="14.85" customHeight="1" x14ac:dyDescent="0.25"/>
    <row r="6019" ht="14.85" customHeight="1" x14ac:dyDescent="0.25"/>
    <row r="6020" ht="14.85" customHeight="1" x14ac:dyDescent="0.25"/>
    <row r="6021" ht="14.85" customHeight="1" x14ac:dyDescent="0.25"/>
    <row r="6022" ht="14.85" customHeight="1" x14ac:dyDescent="0.25"/>
    <row r="6023" ht="14.85" customHeight="1" x14ac:dyDescent="0.25"/>
    <row r="6024" ht="14.85" customHeight="1" x14ac:dyDescent="0.25"/>
    <row r="6025" ht="14.85" customHeight="1" x14ac:dyDescent="0.25"/>
    <row r="6026" ht="14.85" customHeight="1" x14ac:dyDescent="0.25"/>
    <row r="6027" ht="14.85" customHeight="1" x14ac:dyDescent="0.25"/>
    <row r="6028" ht="14.85" customHeight="1" x14ac:dyDescent="0.25"/>
    <row r="6029" ht="14.85" customHeight="1" x14ac:dyDescent="0.25"/>
    <row r="6030" ht="14.85" customHeight="1" x14ac:dyDescent="0.25"/>
    <row r="6031" ht="14.85" customHeight="1" x14ac:dyDescent="0.25"/>
    <row r="6032" ht="14.85" customHeight="1" x14ac:dyDescent="0.25"/>
    <row r="6033" ht="14.85" customHeight="1" x14ac:dyDescent="0.25"/>
    <row r="6034" ht="14.85" customHeight="1" x14ac:dyDescent="0.25"/>
    <row r="6035" ht="14.85" customHeight="1" x14ac:dyDescent="0.25"/>
    <row r="6036" ht="14.85" customHeight="1" x14ac:dyDescent="0.25"/>
    <row r="6037" ht="14.85" customHeight="1" x14ac:dyDescent="0.25"/>
    <row r="6038" ht="14.85" customHeight="1" x14ac:dyDescent="0.25"/>
    <row r="6039" ht="14.85" customHeight="1" x14ac:dyDescent="0.25"/>
    <row r="6040" ht="14.85" customHeight="1" x14ac:dyDescent="0.25"/>
    <row r="6041" ht="14.85" customHeight="1" x14ac:dyDescent="0.25"/>
    <row r="6042" ht="14.85" customHeight="1" x14ac:dyDescent="0.25"/>
    <row r="6043" ht="14.85" customHeight="1" x14ac:dyDescent="0.25"/>
    <row r="6044" ht="14.85" customHeight="1" x14ac:dyDescent="0.25"/>
    <row r="6045" ht="14.85" customHeight="1" x14ac:dyDescent="0.25"/>
    <row r="6046" ht="14.85" customHeight="1" x14ac:dyDescent="0.25"/>
    <row r="6047" ht="14.85" customHeight="1" x14ac:dyDescent="0.25"/>
    <row r="6048" ht="14.85" customHeight="1" x14ac:dyDescent="0.25"/>
    <row r="6049" ht="14.85" customHeight="1" x14ac:dyDescent="0.25"/>
    <row r="6050" ht="14.85" customHeight="1" x14ac:dyDescent="0.25"/>
    <row r="6051" ht="14.85" customHeight="1" x14ac:dyDescent="0.25"/>
    <row r="6052" ht="14.85" customHeight="1" x14ac:dyDescent="0.25"/>
    <row r="6053" ht="14.85" customHeight="1" x14ac:dyDescent="0.25"/>
    <row r="6054" ht="14.85" customHeight="1" x14ac:dyDescent="0.25"/>
    <row r="6055" ht="14.85" customHeight="1" x14ac:dyDescent="0.25"/>
    <row r="6056" ht="14.85" customHeight="1" x14ac:dyDescent="0.25"/>
    <row r="6057" ht="14.85" customHeight="1" x14ac:dyDescent="0.25"/>
    <row r="6058" ht="14.85" customHeight="1" x14ac:dyDescent="0.25"/>
    <row r="6059" ht="14.85" customHeight="1" x14ac:dyDescent="0.25"/>
    <row r="6060" ht="14.85" customHeight="1" x14ac:dyDescent="0.25"/>
    <row r="6061" ht="14.85" customHeight="1" x14ac:dyDescent="0.25"/>
    <row r="6062" ht="14.85" customHeight="1" x14ac:dyDescent="0.25"/>
    <row r="6063" ht="14.85" customHeight="1" x14ac:dyDescent="0.25"/>
    <row r="6064" ht="14.85" customHeight="1" x14ac:dyDescent="0.25"/>
    <row r="6065" ht="14.85" customHeight="1" x14ac:dyDescent="0.25"/>
    <row r="6066" ht="14.85" customHeight="1" x14ac:dyDescent="0.25"/>
    <row r="6067" ht="14.85" customHeight="1" x14ac:dyDescent="0.25"/>
    <row r="6068" ht="14.85" customHeight="1" x14ac:dyDescent="0.25"/>
    <row r="6069" ht="14.85" customHeight="1" x14ac:dyDescent="0.25"/>
    <row r="6070" ht="14.85" customHeight="1" x14ac:dyDescent="0.25"/>
    <row r="6071" ht="14.85" customHeight="1" x14ac:dyDescent="0.25"/>
    <row r="6072" ht="14.85" customHeight="1" x14ac:dyDescent="0.25"/>
    <row r="6073" ht="14.85" customHeight="1" x14ac:dyDescent="0.25"/>
    <row r="6074" ht="14.85" customHeight="1" x14ac:dyDescent="0.25"/>
    <row r="6075" ht="14.85" customHeight="1" x14ac:dyDescent="0.25"/>
    <row r="6076" ht="14.85" customHeight="1" x14ac:dyDescent="0.25"/>
    <row r="6077" ht="14.85" customHeight="1" x14ac:dyDescent="0.25"/>
    <row r="6078" ht="14.85" customHeight="1" x14ac:dyDescent="0.25"/>
    <row r="6079" ht="14.85" customHeight="1" x14ac:dyDescent="0.25"/>
    <row r="6080" ht="14.85" customHeight="1" x14ac:dyDescent="0.25"/>
    <row r="6081" ht="14.85" customHeight="1" x14ac:dyDescent="0.25"/>
    <row r="6082" ht="14.85" customHeight="1" x14ac:dyDescent="0.25"/>
    <row r="6083" ht="14.85" customHeight="1" x14ac:dyDescent="0.25"/>
    <row r="6084" ht="14.85" customHeight="1" x14ac:dyDescent="0.25"/>
    <row r="6085" ht="14.85" customHeight="1" x14ac:dyDescent="0.25"/>
    <row r="6086" ht="14.85" customHeight="1" x14ac:dyDescent="0.25"/>
    <row r="6087" ht="14.85" customHeight="1" x14ac:dyDescent="0.25"/>
    <row r="6088" ht="14.85" customHeight="1" x14ac:dyDescent="0.25"/>
    <row r="6089" ht="14.85" customHeight="1" x14ac:dyDescent="0.25"/>
    <row r="6090" ht="14.85" customHeight="1" x14ac:dyDescent="0.25"/>
    <row r="6091" ht="14.85" customHeight="1" x14ac:dyDescent="0.25"/>
    <row r="6092" ht="14.85" customHeight="1" x14ac:dyDescent="0.25"/>
    <row r="6093" ht="14.85" customHeight="1" x14ac:dyDescent="0.25"/>
    <row r="6094" ht="14.85" customHeight="1" x14ac:dyDescent="0.25"/>
    <row r="6095" ht="14.85" customHeight="1" x14ac:dyDescent="0.25"/>
    <row r="6096" ht="14.85" customHeight="1" x14ac:dyDescent="0.25"/>
    <row r="6097" ht="14.85" customHeight="1" x14ac:dyDescent="0.25"/>
    <row r="6098" ht="14.85" customHeight="1" x14ac:dyDescent="0.25"/>
    <row r="6099" ht="14.85" customHeight="1" x14ac:dyDescent="0.25"/>
    <row r="6100" ht="14.85" customHeight="1" x14ac:dyDescent="0.25"/>
    <row r="6101" ht="14.85" customHeight="1" x14ac:dyDescent="0.25"/>
    <row r="6102" ht="14.85" customHeight="1" x14ac:dyDescent="0.25"/>
    <row r="6103" ht="14.85" customHeight="1" x14ac:dyDescent="0.25"/>
    <row r="6104" ht="14.85" customHeight="1" x14ac:dyDescent="0.25"/>
    <row r="6105" ht="14.85" customHeight="1" x14ac:dyDescent="0.25"/>
    <row r="6106" ht="14.85" customHeight="1" x14ac:dyDescent="0.25"/>
    <row r="6107" ht="14.85" customHeight="1" x14ac:dyDescent="0.25"/>
    <row r="6108" ht="14.85" customHeight="1" x14ac:dyDescent="0.25"/>
    <row r="6109" ht="14.85" customHeight="1" x14ac:dyDescent="0.25"/>
    <row r="6110" ht="14.85" customHeight="1" x14ac:dyDescent="0.25"/>
    <row r="6111" ht="14.85" customHeight="1" x14ac:dyDescent="0.25"/>
    <row r="6112" ht="14.85" customHeight="1" x14ac:dyDescent="0.25"/>
    <row r="6113" ht="14.85" customHeight="1" x14ac:dyDescent="0.25"/>
    <row r="6114" ht="14.85" customHeight="1" x14ac:dyDescent="0.25"/>
    <row r="6115" ht="14.85" customHeight="1" x14ac:dyDescent="0.25"/>
    <row r="6116" ht="14.85" customHeight="1" x14ac:dyDescent="0.25"/>
    <row r="6117" ht="14.85" customHeight="1" x14ac:dyDescent="0.25"/>
    <row r="6118" ht="14.85" customHeight="1" x14ac:dyDescent="0.25"/>
    <row r="6119" ht="14.85" customHeight="1" x14ac:dyDescent="0.25"/>
    <row r="6120" ht="14.85" customHeight="1" x14ac:dyDescent="0.25"/>
    <row r="6121" ht="14.85" customHeight="1" x14ac:dyDescent="0.25"/>
    <row r="6122" ht="14.85" customHeight="1" x14ac:dyDescent="0.25"/>
    <row r="6123" ht="14.85" customHeight="1" x14ac:dyDescent="0.25"/>
    <row r="6124" ht="14.85" customHeight="1" x14ac:dyDescent="0.25"/>
    <row r="6125" ht="14.85" customHeight="1" x14ac:dyDescent="0.25"/>
    <row r="6126" ht="14.85" customHeight="1" x14ac:dyDescent="0.25"/>
    <row r="6127" ht="14.85" customHeight="1" x14ac:dyDescent="0.25"/>
    <row r="6128" ht="14.85" customHeight="1" x14ac:dyDescent="0.25"/>
    <row r="6129" ht="14.85" customHeight="1" x14ac:dyDescent="0.25"/>
    <row r="6130" ht="14.85" customHeight="1" x14ac:dyDescent="0.25"/>
    <row r="6131" ht="14.85" customHeight="1" x14ac:dyDescent="0.25"/>
    <row r="6132" ht="14.85" customHeight="1" x14ac:dyDescent="0.25"/>
    <row r="6133" ht="14.85" customHeight="1" x14ac:dyDescent="0.25"/>
    <row r="6134" ht="14.85" customHeight="1" x14ac:dyDescent="0.25"/>
    <row r="6135" ht="14.85" customHeight="1" x14ac:dyDescent="0.25"/>
    <row r="6136" ht="14.85" customHeight="1" x14ac:dyDescent="0.25"/>
    <row r="6137" ht="14.85" customHeight="1" x14ac:dyDescent="0.25"/>
    <row r="6138" ht="14.85" customHeight="1" x14ac:dyDescent="0.25"/>
    <row r="6139" ht="14.85" customHeight="1" x14ac:dyDescent="0.25"/>
    <row r="6140" ht="14.85" customHeight="1" x14ac:dyDescent="0.25"/>
    <row r="6141" ht="14.85" customHeight="1" x14ac:dyDescent="0.25"/>
    <row r="6142" ht="14.85" customHeight="1" x14ac:dyDescent="0.25"/>
    <row r="6143" ht="14.85" customHeight="1" x14ac:dyDescent="0.25"/>
    <row r="6144" ht="14.85" customHeight="1" x14ac:dyDescent="0.25"/>
    <row r="6145" ht="14.85" customHeight="1" x14ac:dyDescent="0.25"/>
    <row r="6146" ht="14.85" customHeight="1" x14ac:dyDescent="0.25"/>
    <row r="6147" ht="14.85" customHeight="1" x14ac:dyDescent="0.25"/>
    <row r="6148" ht="14.85" customHeight="1" x14ac:dyDescent="0.25"/>
    <row r="6149" ht="14.85" customHeight="1" x14ac:dyDescent="0.25"/>
    <row r="6150" ht="14.85" customHeight="1" x14ac:dyDescent="0.25"/>
    <row r="6151" ht="14.85" customHeight="1" x14ac:dyDescent="0.25"/>
    <row r="6152" ht="14.85" customHeight="1" x14ac:dyDescent="0.25"/>
    <row r="6153" ht="14.85" customHeight="1" x14ac:dyDescent="0.25"/>
    <row r="6154" ht="14.85" customHeight="1" x14ac:dyDescent="0.25"/>
    <row r="6155" ht="14.85" customHeight="1" x14ac:dyDescent="0.25"/>
    <row r="6156" ht="14.85" customHeight="1" x14ac:dyDescent="0.25"/>
    <row r="6157" ht="14.85" customHeight="1" x14ac:dyDescent="0.25"/>
    <row r="6158" ht="14.85" customHeight="1" x14ac:dyDescent="0.25"/>
    <row r="6159" ht="14.85" customHeight="1" x14ac:dyDescent="0.25"/>
    <row r="6160" ht="14.85" customHeight="1" x14ac:dyDescent="0.25"/>
    <row r="6161" ht="14.85" customHeight="1" x14ac:dyDescent="0.25"/>
    <row r="6162" ht="14.85" customHeight="1" x14ac:dyDescent="0.25"/>
    <row r="6163" ht="14.85" customHeight="1" x14ac:dyDescent="0.25"/>
    <row r="6164" ht="14.85" customHeight="1" x14ac:dyDescent="0.25"/>
    <row r="6165" ht="14.85" customHeight="1" x14ac:dyDescent="0.25"/>
    <row r="6166" ht="14.85" customHeight="1" x14ac:dyDescent="0.25"/>
    <row r="6167" ht="14.85" customHeight="1" x14ac:dyDescent="0.25"/>
    <row r="6168" ht="14.85" customHeight="1" x14ac:dyDescent="0.25"/>
    <row r="6169" ht="14.85" customHeight="1" x14ac:dyDescent="0.25"/>
    <row r="6170" ht="14.85" customHeight="1" x14ac:dyDescent="0.25"/>
    <row r="6171" ht="14.85" customHeight="1" x14ac:dyDescent="0.25"/>
    <row r="6172" ht="14.85" customHeight="1" x14ac:dyDescent="0.25"/>
    <row r="6173" ht="14.85" customHeight="1" x14ac:dyDescent="0.25"/>
    <row r="6174" ht="14.85" customHeight="1" x14ac:dyDescent="0.25"/>
    <row r="6175" ht="14.85" customHeight="1" x14ac:dyDescent="0.25"/>
    <row r="6176" ht="14.85" customHeight="1" x14ac:dyDescent="0.25"/>
    <row r="6177" ht="14.85" customHeight="1" x14ac:dyDescent="0.25"/>
    <row r="6178" ht="14.85" customHeight="1" x14ac:dyDescent="0.25"/>
    <row r="6179" ht="14.85" customHeight="1" x14ac:dyDescent="0.25"/>
    <row r="6180" ht="14.85" customHeight="1" x14ac:dyDescent="0.25"/>
    <row r="6181" ht="14.85" customHeight="1" x14ac:dyDescent="0.25"/>
    <row r="6182" ht="14.85" customHeight="1" x14ac:dyDescent="0.25"/>
    <row r="6183" ht="14.85" customHeight="1" x14ac:dyDescent="0.25"/>
    <row r="6184" ht="14.85" customHeight="1" x14ac:dyDescent="0.25"/>
    <row r="6185" ht="14.85" customHeight="1" x14ac:dyDescent="0.25"/>
    <row r="6186" ht="14.85" customHeight="1" x14ac:dyDescent="0.25"/>
    <row r="6187" ht="14.85" customHeight="1" x14ac:dyDescent="0.25"/>
    <row r="6188" ht="14.85" customHeight="1" x14ac:dyDescent="0.25"/>
    <row r="6189" ht="14.85" customHeight="1" x14ac:dyDescent="0.25"/>
    <row r="6190" ht="14.85" customHeight="1" x14ac:dyDescent="0.25"/>
    <row r="6191" ht="14.85" customHeight="1" x14ac:dyDescent="0.25"/>
    <row r="6192" ht="14.85" customHeight="1" x14ac:dyDescent="0.25"/>
    <row r="6193" ht="14.85" customHeight="1" x14ac:dyDescent="0.25"/>
    <row r="6194" ht="14.85" customHeight="1" x14ac:dyDescent="0.25"/>
    <row r="6195" ht="14.85" customHeight="1" x14ac:dyDescent="0.25"/>
    <row r="6196" ht="14.85" customHeight="1" x14ac:dyDescent="0.25"/>
    <row r="6197" ht="14.85" customHeight="1" x14ac:dyDescent="0.25"/>
    <row r="6198" ht="14.85" customHeight="1" x14ac:dyDescent="0.25"/>
    <row r="6199" ht="14.85" customHeight="1" x14ac:dyDescent="0.25"/>
    <row r="6200" ht="14.85" customHeight="1" x14ac:dyDescent="0.25"/>
    <row r="6201" ht="14.85" customHeight="1" x14ac:dyDescent="0.25"/>
    <row r="6202" ht="14.85" customHeight="1" x14ac:dyDescent="0.25"/>
    <row r="6203" ht="14.85" customHeight="1" x14ac:dyDescent="0.25"/>
    <row r="6204" ht="14.85" customHeight="1" x14ac:dyDescent="0.25"/>
    <row r="6205" ht="14.85" customHeight="1" x14ac:dyDescent="0.25"/>
    <row r="6206" ht="14.85" customHeight="1" x14ac:dyDescent="0.25"/>
    <row r="6207" ht="14.85" customHeight="1" x14ac:dyDescent="0.25"/>
    <row r="6208" ht="14.85" customHeight="1" x14ac:dyDescent="0.25"/>
    <row r="6209" ht="14.85" customHeight="1" x14ac:dyDescent="0.25"/>
    <row r="6210" ht="14.85" customHeight="1" x14ac:dyDescent="0.25"/>
    <row r="6211" ht="14.85" customHeight="1" x14ac:dyDescent="0.25"/>
    <row r="6212" ht="14.85" customHeight="1" x14ac:dyDescent="0.25"/>
    <row r="6213" ht="14.85" customHeight="1" x14ac:dyDescent="0.25"/>
    <row r="6214" ht="14.85" customHeight="1" x14ac:dyDescent="0.25"/>
    <row r="6215" ht="14.85" customHeight="1" x14ac:dyDescent="0.25"/>
    <row r="6216" ht="14.85" customHeight="1" x14ac:dyDescent="0.25"/>
    <row r="6217" ht="14.85" customHeight="1" x14ac:dyDescent="0.25"/>
    <row r="6218" ht="14.85" customHeight="1" x14ac:dyDescent="0.25"/>
    <row r="6219" ht="14.85" customHeight="1" x14ac:dyDescent="0.25"/>
    <row r="6220" ht="14.85" customHeight="1" x14ac:dyDescent="0.25"/>
    <row r="6221" ht="14.85" customHeight="1" x14ac:dyDescent="0.25"/>
    <row r="6222" ht="14.85" customHeight="1" x14ac:dyDescent="0.25"/>
    <row r="6223" ht="14.85" customHeight="1" x14ac:dyDescent="0.25"/>
    <row r="6224" ht="14.85" customHeight="1" x14ac:dyDescent="0.25"/>
    <row r="6225" ht="14.85" customHeight="1" x14ac:dyDescent="0.25"/>
    <row r="6226" ht="14.85" customHeight="1" x14ac:dyDescent="0.25"/>
    <row r="6227" ht="14.85" customHeight="1" x14ac:dyDescent="0.25"/>
    <row r="6228" ht="14.85" customHeight="1" x14ac:dyDescent="0.25"/>
    <row r="6229" ht="14.85" customHeight="1" x14ac:dyDescent="0.25"/>
    <row r="6230" ht="14.85" customHeight="1" x14ac:dyDescent="0.25"/>
    <row r="6231" ht="14.85" customHeight="1" x14ac:dyDescent="0.25"/>
    <row r="6232" ht="14.85" customHeight="1" x14ac:dyDescent="0.25"/>
    <row r="6233" ht="14.85" customHeight="1" x14ac:dyDescent="0.25"/>
    <row r="6234" ht="14.85" customHeight="1" x14ac:dyDescent="0.25"/>
    <row r="6235" ht="14.85" customHeight="1" x14ac:dyDescent="0.25"/>
    <row r="6236" ht="14.85" customHeight="1" x14ac:dyDescent="0.25"/>
    <row r="6237" ht="14.85" customHeight="1" x14ac:dyDescent="0.25"/>
    <row r="6238" ht="14.85" customHeight="1" x14ac:dyDescent="0.25"/>
    <row r="6239" ht="14.85" customHeight="1" x14ac:dyDescent="0.25"/>
    <row r="6240" ht="14.85" customHeight="1" x14ac:dyDescent="0.25"/>
    <row r="6241" ht="14.85" customHeight="1" x14ac:dyDescent="0.25"/>
    <row r="6242" ht="14.85" customHeight="1" x14ac:dyDescent="0.25"/>
    <row r="6243" ht="14.85" customHeight="1" x14ac:dyDescent="0.25"/>
    <row r="6244" ht="14.85" customHeight="1" x14ac:dyDescent="0.25"/>
    <row r="6245" ht="14.85" customHeight="1" x14ac:dyDescent="0.25"/>
    <row r="6246" ht="14.85" customHeight="1" x14ac:dyDescent="0.25"/>
    <row r="6247" ht="14.85" customHeight="1" x14ac:dyDescent="0.25"/>
    <row r="6248" ht="14.85" customHeight="1" x14ac:dyDescent="0.25"/>
    <row r="6249" ht="14.85" customHeight="1" x14ac:dyDescent="0.25"/>
    <row r="6250" ht="14.85" customHeight="1" x14ac:dyDescent="0.25"/>
    <row r="6251" ht="14.85" customHeight="1" x14ac:dyDescent="0.25"/>
    <row r="6252" ht="14.85" customHeight="1" x14ac:dyDescent="0.25"/>
    <row r="6253" ht="14.85" customHeight="1" x14ac:dyDescent="0.25"/>
    <row r="6254" ht="14.85" customHeight="1" x14ac:dyDescent="0.25"/>
    <row r="6255" ht="14.85" customHeight="1" x14ac:dyDescent="0.25"/>
    <row r="6256" ht="14.85" customHeight="1" x14ac:dyDescent="0.25"/>
    <row r="6257" ht="14.85" customHeight="1" x14ac:dyDescent="0.25"/>
    <row r="6258" ht="14.85" customHeight="1" x14ac:dyDescent="0.25"/>
    <row r="6259" ht="14.85" customHeight="1" x14ac:dyDescent="0.25"/>
    <row r="6260" ht="14.85" customHeight="1" x14ac:dyDescent="0.25"/>
    <row r="6261" ht="14.85" customHeight="1" x14ac:dyDescent="0.25"/>
    <row r="6262" ht="14.85" customHeight="1" x14ac:dyDescent="0.25"/>
    <row r="6263" ht="14.85" customHeight="1" x14ac:dyDescent="0.25"/>
    <row r="6264" ht="14.85" customHeight="1" x14ac:dyDescent="0.25"/>
    <row r="6265" ht="14.85" customHeight="1" x14ac:dyDescent="0.25"/>
    <row r="6266" ht="14.85" customHeight="1" x14ac:dyDescent="0.25"/>
    <row r="6267" ht="14.85" customHeight="1" x14ac:dyDescent="0.25"/>
    <row r="6268" ht="14.85" customHeight="1" x14ac:dyDescent="0.25"/>
    <row r="6269" ht="14.85" customHeight="1" x14ac:dyDescent="0.25"/>
    <row r="6270" ht="14.85" customHeight="1" x14ac:dyDescent="0.25"/>
    <row r="6271" ht="14.85" customHeight="1" x14ac:dyDescent="0.25"/>
    <row r="6272" ht="14.85" customHeight="1" x14ac:dyDescent="0.25"/>
    <row r="6273" ht="14.85" customHeight="1" x14ac:dyDescent="0.25"/>
    <row r="6274" ht="14.85" customHeight="1" x14ac:dyDescent="0.25"/>
    <row r="6275" ht="14.85" customHeight="1" x14ac:dyDescent="0.25"/>
    <row r="6276" ht="14.85" customHeight="1" x14ac:dyDescent="0.25"/>
    <row r="6277" ht="14.85" customHeight="1" x14ac:dyDescent="0.25"/>
    <row r="6278" ht="14.85" customHeight="1" x14ac:dyDescent="0.25"/>
    <row r="6279" ht="14.85" customHeight="1" x14ac:dyDescent="0.25"/>
    <row r="6280" ht="14.85" customHeight="1" x14ac:dyDescent="0.25"/>
    <row r="6281" ht="14.85" customHeight="1" x14ac:dyDescent="0.25"/>
    <row r="6282" ht="14.85" customHeight="1" x14ac:dyDescent="0.25"/>
    <row r="6283" ht="14.85" customHeight="1" x14ac:dyDescent="0.25"/>
    <row r="6284" ht="14.85" customHeight="1" x14ac:dyDescent="0.25"/>
    <row r="6285" ht="14.85" customHeight="1" x14ac:dyDescent="0.25"/>
    <row r="6286" ht="14.85" customHeight="1" x14ac:dyDescent="0.25"/>
    <row r="6287" ht="14.85" customHeight="1" x14ac:dyDescent="0.25"/>
    <row r="6288" ht="14.85" customHeight="1" x14ac:dyDescent="0.25"/>
    <row r="6289" ht="14.85" customHeight="1" x14ac:dyDescent="0.25"/>
    <row r="6290" ht="14.85" customHeight="1" x14ac:dyDescent="0.25"/>
    <row r="6291" ht="14.85" customHeight="1" x14ac:dyDescent="0.25"/>
    <row r="6292" ht="14.85" customHeight="1" x14ac:dyDescent="0.25"/>
    <row r="6293" ht="14.85" customHeight="1" x14ac:dyDescent="0.25"/>
    <row r="6294" ht="14.85" customHeight="1" x14ac:dyDescent="0.25"/>
    <row r="6295" ht="14.85" customHeight="1" x14ac:dyDescent="0.25"/>
    <row r="6296" ht="14.85" customHeight="1" x14ac:dyDescent="0.25"/>
    <row r="6297" ht="14.85" customHeight="1" x14ac:dyDescent="0.25"/>
    <row r="6298" ht="14.85" customHeight="1" x14ac:dyDescent="0.25"/>
    <row r="6299" ht="14.85" customHeight="1" x14ac:dyDescent="0.25"/>
    <row r="6300" ht="14.85" customHeight="1" x14ac:dyDescent="0.25"/>
    <row r="6301" ht="14.85" customHeight="1" x14ac:dyDescent="0.25"/>
    <row r="6302" ht="14.85" customHeight="1" x14ac:dyDescent="0.25"/>
    <row r="6303" ht="14.85" customHeight="1" x14ac:dyDescent="0.25"/>
    <row r="6304" ht="14.85" customHeight="1" x14ac:dyDescent="0.25"/>
    <row r="6305" ht="14.85" customHeight="1" x14ac:dyDescent="0.25"/>
    <row r="6306" ht="14.85" customHeight="1" x14ac:dyDescent="0.25"/>
    <row r="6307" ht="14.85" customHeight="1" x14ac:dyDescent="0.25"/>
    <row r="6308" ht="14.85" customHeight="1" x14ac:dyDescent="0.25"/>
    <row r="6309" ht="14.85" customHeight="1" x14ac:dyDescent="0.25"/>
    <row r="6310" ht="14.85" customHeight="1" x14ac:dyDescent="0.25"/>
    <row r="6311" ht="14.85" customHeight="1" x14ac:dyDescent="0.25"/>
    <row r="6312" ht="14.85" customHeight="1" x14ac:dyDescent="0.25"/>
    <row r="6313" ht="14.85" customHeight="1" x14ac:dyDescent="0.25"/>
    <row r="6314" ht="14.85" customHeight="1" x14ac:dyDescent="0.25"/>
    <row r="6315" ht="14.85" customHeight="1" x14ac:dyDescent="0.25"/>
    <row r="6316" ht="14.85" customHeight="1" x14ac:dyDescent="0.25"/>
    <row r="6317" ht="14.85" customHeight="1" x14ac:dyDescent="0.25"/>
    <row r="6318" ht="14.85" customHeight="1" x14ac:dyDescent="0.25"/>
    <row r="6319" ht="14.85" customHeight="1" x14ac:dyDescent="0.25"/>
    <row r="6320" ht="14.85" customHeight="1" x14ac:dyDescent="0.25"/>
    <row r="6321" ht="14.85" customHeight="1" x14ac:dyDescent="0.25"/>
    <row r="6322" ht="14.85" customHeight="1" x14ac:dyDescent="0.25"/>
    <row r="6323" ht="14.85" customHeight="1" x14ac:dyDescent="0.25"/>
    <row r="6324" ht="14.85" customHeight="1" x14ac:dyDescent="0.25"/>
    <row r="6325" ht="14.85" customHeight="1" x14ac:dyDescent="0.25"/>
    <row r="6326" ht="14.85" customHeight="1" x14ac:dyDescent="0.25"/>
    <row r="6327" ht="14.85" customHeight="1" x14ac:dyDescent="0.25"/>
    <row r="6328" ht="14.85" customHeight="1" x14ac:dyDescent="0.25"/>
    <row r="6329" ht="14.85" customHeight="1" x14ac:dyDescent="0.25"/>
    <row r="6330" ht="14.85" customHeight="1" x14ac:dyDescent="0.25"/>
    <row r="6331" ht="14.85" customHeight="1" x14ac:dyDescent="0.25"/>
    <row r="6332" ht="14.85" customHeight="1" x14ac:dyDescent="0.25"/>
    <row r="6333" ht="14.85" customHeight="1" x14ac:dyDescent="0.25"/>
    <row r="6334" ht="14.85" customHeight="1" x14ac:dyDescent="0.25"/>
    <row r="6335" ht="14.85" customHeight="1" x14ac:dyDescent="0.25"/>
    <row r="6336" ht="14.85" customHeight="1" x14ac:dyDescent="0.25"/>
    <row r="6337" ht="14.85" customHeight="1" x14ac:dyDescent="0.25"/>
    <row r="6338" ht="14.85" customHeight="1" x14ac:dyDescent="0.25"/>
    <row r="6339" ht="14.85" customHeight="1" x14ac:dyDescent="0.25"/>
    <row r="6340" ht="14.85" customHeight="1" x14ac:dyDescent="0.25"/>
    <row r="6341" ht="14.85" customHeight="1" x14ac:dyDescent="0.25"/>
    <row r="6342" ht="14.85" customHeight="1" x14ac:dyDescent="0.25"/>
    <row r="6343" ht="14.85" customHeight="1" x14ac:dyDescent="0.25"/>
    <row r="6344" ht="14.85" customHeight="1" x14ac:dyDescent="0.25"/>
    <row r="6345" ht="14.85" customHeight="1" x14ac:dyDescent="0.25"/>
    <row r="6346" ht="14.85" customHeight="1" x14ac:dyDescent="0.25"/>
    <row r="6347" ht="14.85" customHeight="1" x14ac:dyDescent="0.25"/>
    <row r="6348" ht="14.85" customHeight="1" x14ac:dyDescent="0.25"/>
    <row r="6349" ht="14.85" customHeight="1" x14ac:dyDescent="0.25"/>
    <row r="6350" ht="14.85" customHeight="1" x14ac:dyDescent="0.25"/>
    <row r="6351" ht="14.85" customHeight="1" x14ac:dyDescent="0.25"/>
    <row r="6352" ht="14.85" customHeight="1" x14ac:dyDescent="0.25"/>
    <row r="6353" ht="14.85" customHeight="1" x14ac:dyDescent="0.25"/>
    <row r="6354" ht="14.85" customHeight="1" x14ac:dyDescent="0.25"/>
    <row r="6355" ht="14.85" customHeight="1" x14ac:dyDescent="0.25"/>
    <row r="6356" ht="14.85" customHeight="1" x14ac:dyDescent="0.25"/>
    <row r="6357" ht="14.85" customHeight="1" x14ac:dyDescent="0.25"/>
    <row r="6358" ht="14.85" customHeight="1" x14ac:dyDescent="0.25"/>
    <row r="6359" ht="14.85" customHeight="1" x14ac:dyDescent="0.25"/>
    <row r="6360" ht="14.85" customHeight="1" x14ac:dyDescent="0.25"/>
    <row r="6361" ht="14.85" customHeight="1" x14ac:dyDescent="0.25"/>
    <row r="6362" ht="14.85" customHeight="1" x14ac:dyDescent="0.25"/>
    <row r="6363" ht="14.85" customHeight="1" x14ac:dyDescent="0.25"/>
    <row r="6364" ht="14.85" customHeight="1" x14ac:dyDescent="0.25"/>
    <row r="6365" ht="14.85" customHeight="1" x14ac:dyDescent="0.25"/>
    <row r="6366" ht="14.85" customHeight="1" x14ac:dyDescent="0.25"/>
    <row r="6367" ht="14.85" customHeight="1" x14ac:dyDescent="0.25"/>
    <row r="6368" ht="14.85" customHeight="1" x14ac:dyDescent="0.25"/>
    <row r="6369" ht="14.85" customHeight="1" x14ac:dyDescent="0.25"/>
    <row r="6370" ht="14.85" customHeight="1" x14ac:dyDescent="0.25"/>
    <row r="6371" ht="14.85" customHeight="1" x14ac:dyDescent="0.25"/>
    <row r="6372" ht="14.85" customHeight="1" x14ac:dyDescent="0.25"/>
    <row r="6373" ht="14.85" customHeight="1" x14ac:dyDescent="0.25"/>
    <row r="6374" ht="14.85" customHeight="1" x14ac:dyDescent="0.25"/>
    <row r="6375" ht="14.85" customHeight="1" x14ac:dyDescent="0.25"/>
    <row r="6376" ht="14.85" customHeight="1" x14ac:dyDescent="0.25"/>
    <row r="6377" ht="14.85" customHeight="1" x14ac:dyDescent="0.25"/>
    <row r="6378" ht="14.85" customHeight="1" x14ac:dyDescent="0.25"/>
    <row r="6379" ht="14.85" customHeight="1" x14ac:dyDescent="0.25"/>
    <row r="6380" ht="14.85" customHeight="1" x14ac:dyDescent="0.25"/>
    <row r="6381" ht="14.85" customHeight="1" x14ac:dyDescent="0.25"/>
    <row r="6382" ht="14.85" customHeight="1" x14ac:dyDescent="0.25"/>
    <row r="6383" ht="14.85" customHeight="1" x14ac:dyDescent="0.25"/>
    <row r="6384" ht="14.85" customHeight="1" x14ac:dyDescent="0.25"/>
    <row r="6385" ht="14.85" customHeight="1" x14ac:dyDescent="0.25"/>
    <row r="6386" ht="14.85" customHeight="1" x14ac:dyDescent="0.25"/>
    <row r="6387" ht="14.85" customHeight="1" x14ac:dyDescent="0.25"/>
    <row r="6388" ht="14.85" customHeight="1" x14ac:dyDescent="0.25"/>
    <row r="6389" ht="14.85" customHeight="1" x14ac:dyDescent="0.25"/>
    <row r="6390" ht="14.85" customHeight="1" x14ac:dyDescent="0.25"/>
    <row r="6391" ht="14.85" customHeight="1" x14ac:dyDescent="0.25"/>
    <row r="6392" ht="14.85" customHeight="1" x14ac:dyDescent="0.25"/>
    <row r="6393" ht="14.85" customHeight="1" x14ac:dyDescent="0.25"/>
    <row r="6394" ht="14.85" customHeight="1" x14ac:dyDescent="0.25"/>
    <row r="6395" ht="14.85" customHeight="1" x14ac:dyDescent="0.25"/>
    <row r="6396" ht="14.85" customHeight="1" x14ac:dyDescent="0.25"/>
    <row r="6397" ht="14.85" customHeight="1" x14ac:dyDescent="0.25"/>
    <row r="6398" ht="14.85" customHeight="1" x14ac:dyDescent="0.25"/>
    <row r="6399" ht="14.85" customHeight="1" x14ac:dyDescent="0.25"/>
    <row r="6400" ht="14.85" customHeight="1" x14ac:dyDescent="0.25"/>
    <row r="6401" ht="14.85" customHeight="1" x14ac:dyDescent="0.25"/>
    <row r="6402" ht="14.85" customHeight="1" x14ac:dyDescent="0.25"/>
    <row r="6403" ht="14.85" customHeight="1" x14ac:dyDescent="0.25"/>
    <row r="6404" ht="14.85" customHeight="1" x14ac:dyDescent="0.25"/>
    <row r="6405" ht="14.85" customHeight="1" x14ac:dyDescent="0.25"/>
    <row r="6406" ht="14.85" customHeight="1" x14ac:dyDescent="0.25"/>
    <row r="6407" ht="14.85" customHeight="1" x14ac:dyDescent="0.25"/>
    <row r="6408" ht="14.85" customHeight="1" x14ac:dyDescent="0.25"/>
    <row r="6409" ht="14.85" customHeight="1" x14ac:dyDescent="0.25"/>
    <row r="6410" ht="14.85" customHeight="1" x14ac:dyDescent="0.25"/>
    <row r="6411" ht="14.85" customHeight="1" x14ac:dyDescent="0.25"/>
    <row r="6412" ht="14.85" customHeight="1" x14ac:dyDescent="0.25"/>
    <row r="6413" ht="14.85" customHeight="1" x14ac:dyDescent="0.25"/>
    <row r="6414" ht="14.85" customHeight="1" x14ac:dyDescent="0.25"/>
    <row r="6415" ht="14.85" customHeight="1" x14ac:dyDescent="0.25"/>
    <row r="6416" ht="14.85" customHeight="1" x14ac:dyDescent="0.25"/>
    <row r="6417" ht="14.85" customHeight="1" x14ac:dyDescent="0.25"/>
    <row r="6418" ht="14.85" customHeight="1" x14ac:dyDescent="0.25"/>
    <row r="6419" ht="14.85" customHeight="1" x14ac:dyDescent="0.25"/>
    <row r="6420" ht="14.85" customHeight="1" x14ac:dyDescent="0.25"/>
    <row r="6421" ht="14.85" customHeight="1" x14ac:dyDescent="0.25"/>
    <row r="6422" ht="14.85" customHeight="1" x14ac:dyDescent="0.25"/>
    <row r="6423" ht="14.85" customHeight="1" x14ac:dyDescent="0.25"/>
    <row r="6424" ht="14.85" customHeight="1" x14ac:dyDescent="0.25"/>
    <row r="6425" ht="14.85" customHeight="1" x14ac:dyDescent="0.25"/>
    <row r="6426" ht="14.85" customHeight="1" x14ac:dyDescent="0.25"/>
    <row r="6427" ht="14.85" customHeight="1" x14ac:dyDescent="0.25"/>
    <row r="6428" ht="14.85" customHeight="1" x14ac:dyDescent="0.25"/>
    <row r="6429" ht="14.85" customHeight="1" x14ac:dyDescent="0.25"/>
    <row r="6430" ht="14.85" customHeight="1" x14ac:dyDescent="0.25"/>
    <row r="6431" ht="14.85" customHeight="1" x14ac:dyDescent="0.25"/>
    <row r="6432" ht="14.85" customHeight="1" x14ac:dyDescent="0.25"/>
    <row r="6433" ht="14.85" customHeight="1" x14ac:dyDescent="0.25"/>
    <row r="6434" ht="14.85" customHeight="1" x14ac:dyDescent="0.25"/>
    <row r="6435" ht="14.85" customHeight="1" x14ac:dyDescent="0.25"/>
    <row r="6436" ht="14.85" customHeight="1" x14ac:dyDescent="0.25"/>
    <row r="6437" ht="14.85" customHeight="1" x14ac:dyDescent="0.25"/>
    <row r="6438" ht="14.85" customHeight="1" x14ac:dyDescent="0.25"/>
    <row r="6439" ht="14.85" customHeight="1" x14ac:dyDescent="0.25"/>
    <row r="6440" ht="14.85" customHeight="1" x14ac:dyDescent="0.25"/>
    <row r="6441" ht="14.85" customHeight="1" x14ac:dyDescent="0.25"/>
    <row r="6442" ht="14.85" customHeight="1" x14ac:dyDescent="0.25"/>
    <row r="6443" ht="14.85" customHeight="1" x14ac:dyDescent="0.25"/>
    <row r="6444" ht="14.85" customHeight="1" x14ac:dyDescent="0.25"/>
    <row r="6445" ht="14.85" customHeight="1" x14ac:dyDescent="0.25"/>
    <row r="6446" ht="14.85" customHeight="1" x14ac:dyDescent="0.25"/>
    <row r="6447" ht="14.85" customHeight="1" x14ac:dyDescent="0.25"/>
    <row r="6448" ht="14.85" customHeight="1" x14ac:dyDescent="0.25"/>
    <row r="6449" ht="14.85" customHeight="1" x14ac:dyDescent="0.25"/>
    <row r="6450" ht="14.85" customHeight="1" x14ac:dyDescent="0.25"/>
    <row r="6451" ht="14.85" customHeight="1" x14ac:dyDescent="0.25"/>
    <row r="6452" ht="14.85" customHeight="1" x14ac:dyDescent="0.25"/>
    <row r="6453" ht="14.85" customHeight="1" x14ac:dyDescent="0.25"/>
    <row r="6454" ht="14.85" customHeight="1" x14ac:dyDescent="0.25"/>
    <row r="6455" ht="14.85" customHeight="1" x14ac:dyDescent="0.25"/>
    <row r="6456" ht="14.85" customHeight="1" x14ac:dyDescent="0.25"/>
    <row r="6457" ht="14.85" customHeight="1" x14ac:dyDescent="0.25"/>
    <row r="6458" ht="14.85" customHeight="1" x14ac:dyDescent="0.25"/>
    <row r="6459" ht="14.85" customHeight="1" x14ac:dyDescent="0.25"/>
    <row r="6460" ht="14.85" customHeight="1" x14ac:dyDescent="0.25"/>
    <row r="6461" ht="14.85" customHeight="1" x14ac:dyDescent="0.25"/>
    <row r="6462" ht="14.85" customHeight="1" x14ac:dyDescent="0.25"/>
    <row r="6463" ht="14.85" customHeight="1" x14ac:dyDescent="0.25"/>
    <row r="6464" ht="14.85" customHeight="1" x14ac:dyDescent="0.25"/>
    <row r="6465" ht="14.85" customHeight="1" x14ac:dyDescent="0.25"/>
    <row r="6466" ht="14.85" customHeight="1" x14ac:dyDescent="0.25"/>
    <row r="6467" ht="14.85" customHeight="1" x14ac:dyDescent="0.25"/>
    <row r="6468" ht="14.85" customHeight="1" x14ac:dyDescent="0.25"/>
    <row r="6469" ht="14.85" customHeight="1" x14ac:dyDescent="0.25"/>
    <row r="6470" ht="14.85" customHeight="1" x14ac:dyDescent="0.25"/>
    <row r="6471" ht="14.85" customHeight="1" x14ac:dyDescent="0.25"/>
    <row r="6472" ht="14.85" customHeight="1" x14ac:dyDescent="0.25"/>
    <row r="6473" ht="14.85" customHeight="1" x14ac:dyDescent="0.25"/>
    <row r="6474" ht="14.85" customHeight="1" x14ac:dyDescent="0.25"/>
    <row r="6475" ht="14.85" customHeight="1" x14ac:dyDescent="0.25"/>
    <row r="6476" ht="14.85" customHeight="1" x14ac:dyDescent="0.25"/>
    <row r="6477" ht="14.85" customHeight="1" x14ac:dyDescent="0.25"/>
    <row r="6478" ht="14.85" customHeight="1" x14ac:dyDescent="0.25"/>
    <row r="6479" ht="14.85" customHeight="1" x14ac:dyDescent="0.25"/>
    <row r="6480" ht="14.85" customHeight="1" x14ac:dyDescent="0.25"/>
    <row r="6481" ht="14.85" customHeight="1" x14ac:dyDescent="0.25"/>
    <row r="6482" ht="14.85" customHeight="1" x14ac:dyDescent="0.25"/>
    <row r="6483" ht="14.85" customHeight="1" x14ac:dyDescent="0.25"/>
    <row r="6484" ht="14.85" customHeight="1" x14ac:dyDescent="0.25"/>
    <row r="6485" ht="14.85" customHeight="1" x14ac:dyDescent="0.25"/>
    <row r="6486" ht="14.85" customHeight="1" x14ac:dyDescent="0.25"/>
    <row r="6487" ht="14.85" customHeight="1" x14ac:dyDescent="0.25"/>
    <row r="6488" ht="14.85" customHeight="1" x14ac:dyDescent="0.25"/>
    <row r="6489" ht="14.85" customHeight="1" x14ac:dyDescent="0.25"/>
    <row r="6490" ht="14.85" customHeight="1" x14ac:dyDescent="0.25"/>
    <row r="6491" ht="14.85" customHeight="1" x14ac:dyDescent="0.25"/>
    <row r="6492" ht="14.85" customHeight="1" x14ac:dyDescent="0.25"/>
    <row r="6493" ht="14.85" customHeight="1" x14ac:dyDescent="0.25"/>
    <row r="6494" ht="14.85" customHeight="1" x14ac:dyDescent="0.25"/>
    <row r="6495" ht="14.85" customHeight="1" x14ac:dyDescent="0.25"/>
    <row r="6496" ht="14.85" customHeight="1" x14ac:dyDescent="0.25"/>
    <row r="6497" ht="14.85" customHeight="1" x14ac:dyDescent="0.25"/>
    <row r="6498" ht="14.85" customHeight="1" x14ac:dyDescent="0.25"/>
    <row r="6499" ht="14.85" customHeight="1" x14ac:dyDescent="0.25"/>
    <row r="6500" ht="14.85" customHeight="1" x14ac:dyDescent="0.25"/>
    <row r="6501" ht="14.85" customHeight="1" x14ac:dyDescent="0.25"/>
    <row r="6502" ht="14.85" customHeight="1" x14ac:dyDescent="0.25"/>
    <row r="6503" ht="14.85" customHeight="1" x14ac:dyDescent="0.25"/>
    <row r="6504" ht="14.85" customHeight="1" x14ac:dyDescent="0.25"/>
    <row r="6505" ht="14.85" customHeight="1" x14ac:dyDescent="0.25"/>
    <row r="6506" ht="14.85" customHeight="1" x14ac:dyDescent="0.25"/>
    <row r="6507" ht="14.85" customHeight="1" x14ac:dyDescent="0.25"/>
    <row r="6508" ht="14.85" customHeight="1" x14ac:dyDescent="0.25"/>
    <row r="6509" ht="14.85" customHeight="1" x14ac:dyDescent="0.25"/>
    <row r="6510" ht="14.85" customHeight="1" x14ac:dyDescent="0.25"/>
    <row r="6511" ht="14.85" customHeight="1" x14ac:dyDescent="0.25"/>
    <row r="6512" ht="14.85" customHeight="1" x14ac:dyDescent="0.25"/>
    <row r="6513" ht="14.85" customHeight="1" x14ac:dyDescent="0.25"/>
    <row r="6514" ht="14.85" customHeight="1" x14ac:dyDescent="0.25"/>
    <row r="6515" ht="14.85" customHeight="1" x14ac:dyDescent="0.25"/>
    <row r="6516" ht="14.85" customHeight="1" x14ac:dyDescent="0.25"/>
    <row r="6517" ht="14.85" customHeight="1" x14ac:dyDescent="0.25"/>
    <row r="6518" ht="14.85" customHeight="1" x14ac:dyDescent="0.25"/>
    <row r="6519" ht="14.85" customHeight="1" x14ac:dyDescent="0.25"/>
    <row r="6520" ht="14.85" customHeight="1" x14ac:dyDescent="0.25"/>
    <row r="6521" ht="14.85" customHeight="1" x14ac:dyDescent="0.25"/>
    <row r="6522" ht="14.85" customHeight="1" x14ac:dyDescent="0.25"/>
    <row r="6523" ht="14.85" customHeight="1" x14ac:dyDescent="0.25"/>
    <row r="6524" ht="14.85" customHeight="1" x14ac:dyDescent="0.25"/>
    <row r="6525" ht="14.85" customHeight="1" x14ac:dyDescent="0.25"/>
    <row r="6526" ht="14.85" customHeight="1" x14ac:dyDescent="0.25"/>
    <row r="6527" ht="14.85" customHeight="1" x14ac:dyDescent="0.25"/>
    <row r="6528" ht="14.85" customHeight="1" x14ac:dyDescent="0.25"/>
    <row r="6529" ht="14.85" customHeight="1" x14ac:dyDescent="0.25"/>
    <row r="6530" ht="14.85" customHeight="1" x14ac:dyDescent="0.25"/>
    <row r="6531" ht="14.85" customHeight="1" x14ac:dyDescent="0.25"/>
    <row r="6532" ht="14.85" customHeight="1" x14ac:dyDescent="0.25"/>
    <row r="6533" ht="14.85" customHeight="1" x14ac:dyDescent="0.25"/>
    <row r="6534" ht="14.85" customHeight="1" x14ac:dyDescent="0.25"/>
    <row r="6535" ht="14.85" customHeight="1" x14ac:dyDescent="0.25"/>
    <row r="6536" ht="14.85" customHeight="1" x14ac:dyDescent="0.25"/>
    <row r="6537" ht="14.85" customHeight="1" x14ac:dyDescent="0.25"/>
    <row r="6538" ht="14.85" customHeight="1" x14ac:dyDescent="0.25"/>
    <row r="6539" ht="14.85" customHeight="1" x14ac:dyDescent="0.25"/>
    <row r="6540" ht="14.85" customHeight="1" x14ac:dyDescent="0.25"/>
    <row r="6541" ht="14.85" customHeight="1" x14ac:dyDescent="0.25"/>
    <row r="6542" ht="14.85" customHeight="1" x14ac:dyDescent="0.25"/>
    <row r="6543" ht="14.85" customHeight="1" x14ac:dyDescent="0.25"/>
    <row r="6544" ht="14.85" customHeight="1" x14ac:dyDescent="0.25"/>
    <row r="6545" ht="14.85" customHeight="1" x14ac:dyDescent="0.25"/>
    <row r="6546" ht="14.85" customHeight="1" x14ac:dyDescent="0.25"/>
    <row r="6547" ht="14.85" customHeight="1" x14ac:dyDescent="0.25"/>
    <row r="6548" ht="14.85" customHeight="1" x14ac:dyDescent="0.25"/>
    <row r="6549" ht="14.85" customHeight="1" x14ac:dyDescent="0.25"/>
    <row r="6550" ht="14.85" customHeight="1" x14ac:dyDescent="0.25"/>
    <row r="6551" ht="14.85" customHeight="1" x14ac:dyDescent="0.25"/>
    <row r="6552" ht="14.85" customHeight="1" x14ac:dyDescent="0.25"/>
    <row r="6553" ht="14.85" customHeight="1" x14ac:dyDescent="0.25"/>
    <row r="6554" ht="14.85" customHeight="1" x14ac:dyDescent="0.25"/>
    <row r="6555" ht="14.85" customHeight="1" x14ac:dyDescent="0.25"/>
    <row r="6556" ht="14.85" customHeight="1" x14ac:dyDescent="0.25"/>
    <row r="6557" ht="14.85" customHeight="1" x14ac:dyDescent="0.25"/>
    <row r="6558" ht="14.85" customHeight="1" x14ac:dyDescent="0.25"/>
    <row r="6559" ht="14.85" customHeight="1" x14ac:dyDescent="0.25"/>
    <row r="6560" ht="14.85" customHeight="1" x14ac:dyDescent="0.25"/>
    <row r="6561" ht="14.85" customHeight="1" x14ac:dyDescent="0.25"/>
    <row r="6562" ht="14.85" customHeight="1" x14ac:dyDescent="0.25"/>
    <row r="6563" ht="14.85" customHeight="1" x14ac:dyDescent="0.25"/>
    <row r="6564" ht="14.85" customHeight="1" x14ac:dyDescent="0.25"/>
    <row r="6565" ht="14.85" customHeight="1" x14ac:dyDescent="0.25"/>
    <row r="6566" ht="14.85" customHeight="1" x14ac:dyDescent="0.25"/>
    <row r="6567" ht="14.85" customHeight="1" x14ac:dyDescent="0.25"/>
    <row r="6568" ht="14.85" customHeight="1" x14ac:dyDescent="0.25"/>
    <row r="6569" ht="14.85" customHeight="1" x14ac:dyDescent="0.25"/>
    <row r="6570" ht="14.85" customHeight="1" x14ac:dyDescent="0.25"/>
    <row r="6571" ht="14.85" customHeight="1" x14ac:dyDescent="0.25"/>
    <row r="6572" ht="14.85" customHeight="1" x14ac:dyDescent="0.25"/>
    <row r="6573" ht="14.85" customHeight="1" x14ac:dyDescent="0.25"/>
    <row r="6574" ht="14.85" customHeight="1" x14ac:dyDescent="0.25"/>
    <row r="6575" ht="14.85" customHeight="1" x14ac:dyDescent="0.25"/>
    <row r="6576" ht="14.85" customHeight="1" x14ac:dyDescent="0.25"/>
    <row r="6577" ht="14.85" customHeight="1" x14ac:dyDescent="0.25"/>
    <row r="6578" ht="14.85" customHeight="1" x14ac:dyDescent="0.25"/>
    <row r="6579" ht="14.85" customHeight="1" x14ac:dyDescent="0.25"/>
    <row r="6580" ht="14.85" customHeight="1" x14ac:dyDescent="0.25"/>
    <row r="6581" ht="14.85" customHeight="1" x14ac:dyDescent="0.25"/>
    <row r="6582" ht="14.85" customHeight="1" x14ac:dyDescent="0.25"/>
    <row r="6583" ht="14.85" customHeight="1" x14ac:dyDescent="0.25"/>
    <row r="6584" ht="14.85" customHeight="1" x14ac:dyDescent="0.25"/>
    <row r="6585" ht="14.85" customHeight="1" x14ac:dyDescent="0.25"/>
    <row r="6586" ht="14.85" customHeight="1" x14ac:dyDescent="0.25"/>
    <row r="6587" ht="14.85" customHeight="1" x14ac:dyDescent="0.25"/>
    <row r="6588" ht="14.85" customHeight="1" x14ac:dyDescent="0.25"/>
    <row r="6589" ht="14.85" customHeight="1" x14ac:dyDescent="0.25"/>
    <row r="6590" ht="14.85" customHeight="1" x14ac:dyDescent="0.25"/>
    <row r="6591" ht="14.85" customHeight="1" x14ac:dyDescent="0.25"/>
    <row r="6592" ht="14.85" customHeight="1" x14ac:dyDescent="0.25"/>
    <row r="6593" ht="14.85" customHeight="1" x14ac:dyDescent="0.25"/>
    <row r="6594" ht="14.85" customHeight="1" x14ac:dyDescent="0.25"/>
    <row r="6595" ht="14.85" customHeight="1" x14ac:dyDescent="0.25"/>
    <row r="6596" ht="14.85" customHeight="1" x14ac:dyDescent="0.25"/>
    <row r="6597" ht="14.85" customHeight="1" x14ac:dyDescent="0.25"/>
    <row r="6598" ht="14.85" customHeight="1" x14ac:dyDescent="0.25"/>
    <row r="6599" ht="14.85" customHeight="1" x14ac:dyDescent="0.25"/>
    <row r="6600" ht="14.85" customHeight="1" x14ac:dyDescent="0.25"/>
    <row r="6601" ht="14.85" customHeight="1" x14ac:dyDescent="0.25"/>
    <row r="6602" ht="14.85" customHeight="1" x14ac:dyDescent="0.25"/>
    <row r="6603" ht="14.85" customHeight="1" x14ac:dyDescent="0.25"/>
    <row r="6604" ht="14.85" customHeight="1" x14ac:dyDescent="0.25"/>
    <row r="6605" ht="14.85" customHeight="1" x14ac:dyDescent="0.25"/>
    <row r="6606" ht="14.85" customHeight="1" x14ac:dyDescent="0.25"/>
    <row r="6607" ht="14.85" customHeight="1" x14ac:dyDescent="0.25"/>
    <row r="6608" ht="14.85" customHeight="1" x14ac:dyDescent="0.25"/>
    <row r="6609" ht="14.85" customHeight="1" x14ac:dyDescent="0.25"/>
    <row r="6610" ht="14.85" customHeight="1" x14ac:dyDescent="0.25"/>
    <row r="6611" ht="14.85" customHeight="1" x14ac:dyDescent="0.25"/>
    <row r="6612" ht="14.85" customHeight="1" x14ac:dyDescent="0.25"/>
    <row r="6613" ht="14.85" customHeight="1" x14ac:dyDescent="0.25"/>
    <row r="6614" ht="14.85" customHeight="1" x14ac:dyDescent="0.25"/>
    <row r="6615" ht="14.85" customHeight="1" x14ac:dyDescent="0.25"/>
    <row r="6616" ht="14.85" customHeight="1" x14ac:dyDescent="0.25"/>
    <row r="6617" ht="14.85" customHeight="1" x14ac:dyDescent="0.25"/>
    <row r="6618" ht="14.85" customHeight="1" x14ac:dyDescent="0.25"/>
    <row r="6619" ht="14.85" customHeight="1" x14ac:dyDescent="0.25"/>
    <row r="6620" ht="14.85" customHeight="1" x14ac:dyDescent="0.25"/>
    <row r="6621" ht="14.85" customHeight="1" x14ac:dyDescent="0.25"/>
    <row r="6622" ht="14.85" customHeight="1" x14ac:dyDescent="0.25"/>
    <row r="6623" ht="14.85" customHeight="1" x14ac:dyDescent="0.25"/>
    <row r="6624" ht="14.85" customHeight="1" x14ac:dyDescent="0.25"/>
    <row r="6625" ht="14.85" customHeight="1" x14ac:dyDescent="0.25"/>
    <row r="6626" ht="14.85" customHeight="1" x14ac:dyDescent="0.25"/>
    <row r="6627" ht="14.85" customHeight="1" x14ac:dyDescent="0.25"/>
    <row r="6628" ht="14.85" customHeight="1" x14ac:dyDescent="0.25"/>
    <row r="6629" ht="14.85" customHeight="1" x14ac:dyDescent="0.25"/>
    <row r="6630" ht="14.85" customHeight="1" x14ac:dyDescent="0.25"/>
    <row r="6631" ht="14.85" customHeight="1" x14ac:dyDescent="0.25"/>
    <row r="6632" ht="14.85" customHeight="1" x14ac:dyDescent="0.25"/>
    <row r="6633" ht="14.85" customHeight="1" x14ac:dyDescent="0.25"/>
    <row r="6634" ht="14.85" customHeight="1" x14ac:dyDescent="0.25"/>
    <row r="6635" ht="14.85" customHeight="1" x14ac:dyDescent="0.25"/>
    <row r="6636" ht="14.85" customHeight="1" x14ac:dyDescent="0.25"/>
    <row r="6637" ht="14.85" customHeight="1" x14ac:dyDescent="0.25"/>
    <row r="6638" ht="14.85" customHeight="1" x14ac:dyDescent="0.25"/>
    <row r="6639" ht="14.85" customHeight="1" x14ac:dyDescent="0.25"/>
    <row r="6640" ht="14.85" customHeight="1" x14ac:dyDescent="0.25"/>
    <row r="6641" ht="14.85" customHeight="1" x14ac:dyDescent="0.25"/>
    <row r="6642" ht="14.85" customHeight="1" x14ac:dyDescent="0.25"/>
    <row r="6643" ht="14.85" customHeight="1" x14ac:dyDescent="0.25"/>
    <row r="6644" ht="14.85" customHeight="1" x14ac:dyDescent="0.25"/>
    <row r="6645" ht="14.85" customHeight="1" x14ac:dyDescent="0.25"/>
    <row r="6646" ht="14.85" customHeight="1" x14ac:dyDescent="0.25"/>
    <row r="6647" ht="14.85" customHeight="1" x14ac:dyDescent="0.25"/>
    <row r="6648" ht="14.85" customHeight="1" x14ac:dyDescent="0.25"/>
    <row r="6649" ht="14.85" customHeight="1" x14ac:dyDescent="0.25"/>
    <row r="6650" ht="14.85" customHeight="1" x14ac:dyDescent="0.25"/>
    <row r="6651" ht="14.85" customHeight="1" x14ac:dyDescent="0.25"/>
    <row r="6652" ht="14.85" customHeight="1" x14ac:dyDescent="0.25"/>
    <row r="6653" ht="14.85" customHeight="1" x14ac:dyDescent="0.25"/>
    <row r="6654" ht="14.85" customHeight="1" x14ac:dyDescent="0.25"/>
    <row r="6655" ht="14.85" customHeight="1" x14ac:dyDescent="0.25"/>
    <row r="6656" ht="14.85" customHeight="1" x14ac:dyDescent="0.25"/>
    <row r="6657" ht="14.85" customHeight="1" x14ac:dyDescent="0.25"/>
    <row r="6658" ht="14.85" customHeight="1" x14ac:dyDescent="0.25"/>
    <row r="6659" ht="14.85" customHeight="1" x14ac:dyDescent="0.25"/>
    <row r="6660" ht="14.85" customHeight="1" x14ac:dyDescent="0.25"/>
    <row r="6661" ht="14.85" customHeight="1" x14ac:dyDescent="0.25"/>
    <row r="6662" ht="14.85" customHeight="1" x14ac:dyDescent="0.25"/>
    <row r="6663" ht="14.85" customHeight="1" x14ac:dyDescent="0.25"/>
    <row r="6664" ht="14.85" customHeight="1" x14ac:dyDescent="0.25"/>
    <row r="6665" ht="14.85" customHeight="1" x14ac:dyDescent="0.25"/>
    <row r="6666" ht="14.85" customHeight="1" x14ac:dyDescent="0.25"/>
    <row r="6667" ht="14.85" customHeight="1" x14ac:dyDescent="0.25"/>
    <row r="6668" ht="14.85" customHeight="1" x14ac:dyDescent="0.25"/>
    <row r="6669" ht="14.85" customHeight="1" x14ac:dyDescent="0.25"/>
    <row r="6670" ht="14.85" customHeight="1" x14ac:dyDescent="0.25"/>
    <row r="6671" ht="14.85" customHeight="1" x14ac:dyDescent="0.25"/>
    <row r="6672" ht="14.85" customHeight="1" x14ac:dyDescent="0.25"/>
    <row r="6673" ht="14.85" customHeight="1" x14ac:dyDescent="0.25"/>
    <row r="6674" ht="14.85" customHeight="1" x14ac:dyDescent="0.25"/>
    <row r="6675" ht="14.85" customHeight="1" x14ac:dyDescent="0.25"/>
    <row r="6676" ht="14.85" customHeight="1" x14ac:dyDescent="0.25"/>
    <row r="6677" ht="14.85" customHeight="1" x14ac:dyDescent="0.25"/>
    <row r="6678" ht="14.85" customHeight="1" x14ac:dyDescent="0.25"/>
    <row r="6679" ht="14.85" customHeight="1" x14ac:dyDescent="0.25"/>
    <row r="6680" ht="14.85" customHeight="1" x14ac:dyDescent="0.25"/>
    <row r="6681" ht="14.85" customHeight="1" x14ac:dyDescent="0.25"/>
    <row r="6682" ht="14.85" customHeight="1" x14ac:dyDescent="0.25"/>
    <row r="6683" ht="14.85" customHeight="1" x14ac:dyDescent="0.25"/>
    <row r="6684" ht="14.85" customHeight="1" x14ac:dyDescent="0.25"/>
    <row r="6685" ht="14.85" customHeight="1" x14ac:dyDescent="0.25"/>
    <row r="6686" ht="14.85" customHeight="1" x14ac:dyDescent="0.25"/>
    <row r="6687" ht="14.85" customHeight="1" x14ac:dyDescent="0.25"/>
    <row r="6688" ht="14.85" customHeight="1" x14ac:dyDescent="0.25"/>
    <row r="6689" ht="14.85" customHeight="1" x14ac:dyDescent="0.25"/>
    <row r="6690" ht="14.85" customHeight="1" x14ac:dyDescent="0.25"/>
    <row r="6691" ht="14.85" customHeight="1" x14ac:dyDescent="0.25"/>
    <row r="6692" ht="14.85" customHeight="1" x14ac:dyDescent="0.25"/>
    <row r="6693" ht="14.85" customHeight="1" x14ac:dyDescent="0.25"/>
    <row r="6694" ht="14.85" customHeight="1" x14ac:dyDescent="0.25"/>
    <row r="6695" ht="14.85" customHeight="1" x14ac:dyDescent="0.25"/>
    <row r="6696" ht="14.85" customHeight="1" x14ac:dyDescent="0.25"/>
    <row r="6697" ht="14.85" customHeight="1" x14ac:dyDescent="0.25"/>
    <row r="6698" ht="14.85" customHeight="1" x14ac:dyDescent="0.25"/>
    <row r="6699" ht="14.85" customHeight="1" x14ac:dyDescent="0.25"/>
    <row r="6700" ht="14.85" customHeight="1" x14ac:dyDescent="0.25"/>
    <row r="6701" ht="14.85" customHeight="1" x14ac:dyDescent="0.25"/>
    <row r="6702" ht="14.85" customHeight="1" x14ac:dyDescent="0.25"/>
    <row r="6703" ht="14.85" customHeight="1" x14ac:dyDescent="0.25"/>
    <row r="6704" ht="14.85" customHeight="1" x14ac:dyDescent="0.25"/>
    <row r="6705" ht="14.85" customHeight="1" x14ac:dyDescent="0.25"/>
    <row r="6706" ht="14.85" customHeight="1" x14ac:dyDescent="0.25"/>
    <row r="6707" ht="14.85" customHeight="1" x14ac:dyDescent="0.25"/>
    <row r="6708" ht="14.85" customHeight="1" x14ac:dyDescent="0.25"/>
    <row r="6709" ht="14.85" customHeight="1" x14ac:dyDescent="0.25"/>
    <row r="6710" ht="14.85" customHeight="1" x14ac:dyDescent="0.25"/>
    <row r="6711" ht="14.85" customHeight="1" x14ac:dyDescent="0.25"/>
    <row r="6712" ht="14.85" customHeight="1" x14ac:dyDescent="0.25"/>
    <row r="6713" ht="14.85" customHeight="1" x14ac:dyDescent="0.25"/>
    <row r="6714" ht="14.85" customHeight="1" x14ac:dyDescent="0.25"/>
    <row r="6715" ht="14.85" customHeight="1" x14ac:dyDescent="0.25"/>
    <row r="6716" ht="14.85" customHeight="1" x14ac:dyDescent="0.25"/>
    <row r="6717" ht="14.85" customHeight="1" x14ac:dyDescent="0.25"/>
    <row r="6718" ht="14.85" customHeight="1" x14ac:dyDescent="0.25"/>
    <row r="6719" ht="14.85" customHeight="1" x14ac:dyDescent="0.25"/>
    <row r="6720" ht="14.85" customHeight="1" x14ac:dyDescent="0.25"/>
    <row r="6721" ht="14.85" customHeight="1" x14ac:dyDescent="0.25"/>
    <row r="6722" ht="14.85" customHeight="1" x14ac:dyDescent="0.25"/>
    <row r="6723" ht="14.85" customHeight="1" x14ac:dyDescent="0.25"/>
    <row r="6724" ht="14.85" customHeight="1" x14ac:dyDescent="0.25"/>
    <row r="6725" ht="14.85" customHeight="1" x14ac:dyDescent="0.25"/>
    <row r="6726" ht="14.85" customHeight="1" x14ac:dyDescent="0.25"/>
    <row r="6727" ht="14.85" customHeight="1" x14ac:dyDescent="0.25"/>
    <row r="6728" ht="14.85" customHeight="1" x14ac:dyDescent="0.25"/>
    <row r="6729" ht="14.85" customHeight="1" x14ac:dyDescent="0.25"/>
    <row r="6730" ht="14.85" customHeight="1" x14ac:dyDescent="0.25"/>
    <row r="6731" ht="14.85" customHeight="1" x14ac:dyDescent="0.25"/>
    <row r="6732" ht="14.85" customHeight="1" x14ac:dyDescent="0.25"/>
    <row r="6733" ht="14.85" customHeight="1" x14ac:dyDescent="0.25"/>
    <row r="6734" ht="14.85" customHeight="1" x14ac:dyDescent="0.25"/>
    <row r="6735" ht="14.85" customHeight="1" x14ac:dyDescent="0.25"/>
    <row r="6736" ht="14.85" customHeight="1" x14ac:dyDescent="0.25"/>
    <row r="6737" ht="14.85" customHeight="1" x14ac:dyDescent="0.25"/>
    <row r="6738" ht="14.85" customHeight="1" x14ac:dyDescent="0.25"/>
    <row r="6739" ht="14.85" customHeight="1" x14ac:dyDescent="0.25"/>
    <row r="6740" ht="14.85" customHeight="1" x14ac:dyDescent="0.25"/>
    <row r="6741" ht="14.85" customHeight="1" x14ac:dyDescent="0.25"/>
    <row r="6742" ht="14.85" customHeight="1" x14ac:dyDescent="0.25"/>
    <row r="6743" ht="14.85" customHeight="1" x14ac:dyDescent="0.25"/>
    <row r="6744" ht="14.85" customHeight="1" x14ac:dyDescent="0.25"/>
    <row r="6745" ht="14.85" customHeight="1" x14ac:dyDescent="0.25"/>
    <row r="6746" ht="14.85" customHeight="1" x14ac:dyDescent="0.25"/>
    <row r="6747" ht="14.85" customHeight="1" x14ac:dyDescent="0.25"/>
    <row r="6748" ht="14.85" customHeight="1" x14ac:dyDescent="0.25"/>
    <row r="6749" ht="14.85" customHeight="1" x14ac:dyDescent="0.25"/>
    <row r="6750" ht="14.85" customHeight="1" x14ac:dyDescent="0.25"/>
    <row r="6751" ht="14.85" customHeight="1" x14ac:dyDescent="0.25"/>
    <row r="6752" ht="14.85" customHeight="1" x14ac:dyDescent="0.25"/>
    <row r="6753" ht="14.85" customHeight="1" x14ac:dyDescent="0.25"/>
    <row r="6754" ht="14.85" customHeight="1" x14ac:dyDescent="0.25"/>
    <row r="6755" ht="14.85" customHeight="1" x14ac:dyDescent="0.25"/>
    <row r="6756" ht="14.85" customHeight="1" x14ac:dyDescent="0.25"/>
    <row r="6757" ht="14.85" customHeight="1" x14ac:dyDescent="0.25"/>
    <row r="6758" ht="14.85" customHeight="1" x14ac:dyDescent="0.25"/>
    <row r="6759" ht="14.85" customHeight="1" x14ac:dyDescent="0.25"/>
    <row r="6760" ht="14.85" customHeight="1" x14ac:dyDescent="0.25"/>
    <row r="6761" ht="14.85" customHeight="1" x14ac:dyDescent="0.25"/>
    <row r="6762" ht="14.85" customHeight="1" x14ac:dyDescent="0.25"/>
    <row r="6763" ht="14.85" customHeight="1" x14ac:dyDescent="0.25"/>
    <row r="6764" ht="14.85" customHeight="1" x14ac:dyDescent="0.25"/>
    <row r="6765" ht="14.85" customHeight="1" x14ac:dyDescent="0.25"/>
    <row r="6766" ht="14.85" customHeight="1" x14ac:dyDescent="0.25"/>
    <row r="6767" ht="14.85" customHeight="1" x14ac:dyDescent="0.25"/>
    <row r="6768" ht="14.85" customHeight="1" x14ac:dyDescent="0.25"/>
    <row r="6769" ht="14.85" customHeight="1" x14ac:dyDescent="0.25"/>
    <row r="6770" ht="14.85" customHeight="1" x14ac:dyDescent="0.25"/>
    <row r="6771" ht="14.85" customHeight="1" x14ac:dyDescent="0.25"/>
    <row r="6772" ht="14.85" customHeight="1" x14ac:dyDescent="0.25"/>
    <row r="6773" ht="14.85" customHeight="1" x14ac:dyDescent="0.25"/>
    <row r="6774" ht="14.85" customHeight="1" x14ac:dyDescent="0.25"/>
    <row r="6775" ht="14.85" customHeight="1" x14ac:dyDescent="0.25"/>
    <row r="6776" ht="14.85" customHeight="1" x14ac:dyDescent="0.25"/>
    <row r="6777" ht="14.85" customHeight="1" x14ac:dyDescent="0.25"/>
    <row r="6778" ht="14.85" customHeight="1" x14ac:dyDescent="0.25"/>
    <row r="6779" ht="14.85" customHeight="1" x14ac:dyDescent="0.25"/>
    <row r="6780" ht="14.85" customHeight="1" x14ac:dyDescent="0.25"/>
    <row r="6781" ht="14.85" customHeight="1" x14ac:dyDescent="0.25"/>
    <row r="6782" ht="14.85" customHeight="1" x14ac:dyDescent="0.25"/>
    <row r="6783" ht="14.85" customHeight="1" x14ac:dyDescent="0.25"/>
    <row r="6784" ht="14.85" customHeight="1" x14ac:dyDescent="0.25"/>
    <row r="6785" ht="14.85" customHeight="1" x14ac:dyDescent="0.25"/>
    <row r="6786" ht="14.85" customHeight="1" x14ac:dyDescent="0.25"/>
    <row r="6787" ht="14.85" customHeight="1" x14ac:dyDescent="0.25"/>
    <row r="6788" ht="14.85" customHeight="1" x14ac:dyDescent="0.25"/>
    <row r="6789" ht="14.85" customHeight="1" x14ac:dyDescent="0.25"/>
    <row r="6790" ht="14.85" customHeight="1" x14ac:dyDescent="0.25"/>
    <row r="6791" ht="14.85" customHeight="1" x14ac:dyDescent="0.25"/>
    <row r="6792" ht="14.85" customHeight="1" x14ac:dyDescent="0.25"/>
    <row r="6793" ht="14.85" customHeight="1" x14ac:dyDescent="0.25"/>
    <row r="6794" ht="14.85" customHeight="1" x14ac:dyDescent="0.25"/>
    <row r="6795" ht="14.85" customHeight="1" x14ac:dyDescent="0.25"/>
    <row r="6796" ht="14.85" customHeight="1" x14ac:dyDescent="0.25"/>
    <row r="6797" ht="14.85" customHeight="1" x14ac:dyDescent="0.25"/>
    <row r="6798" ht="14.85" customHeight="1" x14ac:dyDescent="0.25"/>
    <row r="6799" ht="14.85" customHeight="1" x14ac:dyDescent="0.25"/>
    <row r="6800" ht="14.85" customHeight="1" x14ac:dyDescent="0.25"/>
    <row r="6801" ht="14.85" customHeight="1" x14ac:dyDescent="0.25"/>
    <row r="6802" ht="14.85" customHeight="1" x14ac:dyDescent="0.25"/>
    <row r="6803" ht="14.85" customHeight="1" x14ac:dyDescent="0.25"/>
    <row r="6804" ht="14.85" customHeight="1" x14ac:dyDescent="0.25"/>
    <row r="6805" ht="14.85" customHeight="1" x14ac:dyDescent="0.25"/>
    <row r="6806" ht="14.85" customHeight="1" x14ac:dyDescent="0.25"/>
    <row r="6807" ht="14.85" customHeight="1" x14ac:dyDescent="0.25"/>
    <row r="6808" ht="14.85" customHeight="1" x14ac:dyDescent="0.25"/>
    <row r="6809" ht="14.85" customHeight="1" x14ac:dyDescent="0.25"/>
    <row r="6810" ht="14.85" customHeight="1" x14ac:dyDescent="0.25"/>
    <row r="6811" ht="14.85" customHeight="1" x14ac:dyDescent="0.25"/>
    <row r="6812" ht="14.85" customHeight="1" x14ac:dyDescent="0.25"/>
    <row r="6813" ht="14.85" customHeight="1" x14ac:dyDescent="0.25"/>
    <row r="6814" ht="14.85" customHeight="1" x14ac:dyDescent="0.25"/>
    <row r="6815" ht="14.85" customHeight="1" x14ac:dyDescent="0.25"/>
    <row r="6816" ht="14.85" customHeight="1" x14ac:dyDescent="0.25"/>
    <row r="6817" ht="14.85" customHeight="1" x14ac:dyDescent="0.25"/>
    <row r="6818" ht="14.85" customHeight="1" x14ac:dyDescent="0.25"/>
    <row r="6819" ht="14.85" customHeight="1" x14ac:dyDescent="0.25"/>
    <row r="6820" ht="14.85" customHeight="1" x14ac:dyDescent="0.25"/>
    <row r="6821" ht="14.85" customHeight="1" x14ac:dyDescent="0.25"/>
    <row r="6822" ht="14.85" customHeight="1" x14ac:dyDescent="0.25"/>
    <row r="6823" ht="14.85" customHeight="1" x14ac:dyDescent="0.25"/>
    <row r="6824" ht="14.85" customHeight="1" x14ac:dyDescent="0.25"/>
    <row r="6825" ht="14.85" customHeight="1" x14ac:dyDescent="0.25"/>
    <row r="6826" ht="14.85" customHeight="1" x14ac:dyDescent="0.25"/>
    <row r="6827" ht="14.85" customHeight="1" x14ac:dyDescent="0.25"/>
    <row r="6828" ht="14.85" customHeight="1" x14ac:dyDescent="0.25"/>
    <row r="6829" ht="14.85" customHeight="1" x14ac:dyDescent="0.25"/>
    <row r="6830" ht="14.85" customHeight="1" x14ac:dyDescent="0.25"/>
    <row r="6831" ht="14.85" customHeight="1" x14ac:dyDescent="0.25"/>
    <row r="6832" ht="14.85" customHeight="1" x14ac:dyDescent="0.25"/>
    <row r="6833" ht="14.85" customHeight="1" x14ac:dyDescent="0.25"/>
    <row r="6834" ht="14.85" customHeight="1" x14ac:dyDescent="0.25"/>
    <row r="6835" ht="14.85" customHeight="1" x14ac:dyDescent="0.25"/>
    <row r="6836" ht="14.85" customHeight="1" x14ac:dyDescent="0.25"/>
    <row r="6837" ht="14.85" customHeight="1" x14ac:dyDescent="0.25"/>
    <row r="6838" ht="14.85" customHeight="1" x14ac:dyDescent="0.25"/>
    <row r="6839" ht="14.85" customHeight="1" x14ac:dyDescent="0.25"/>
    <row r="6840" ht="14.85" customHeight="1" x14ac:dyDescent="0.25"/>
    <row r="6841" ht="14.85" customHeight="1" x14ac:dyDescent="0.25"/>
    <row r="6842" ht="14.85" customHeight="1" x14ac:dyDescent="0.25"/>
    <row r="6843" ht="14.85" customHeight="1" x14ac:dyDescent="0.25"/>
    <row r="6844" ht="14.85" customHeight="1" x14ac:dyDescent="0.25"/>
    <row r="6845" ht="14.85" customHeight="1" x14ac:dyDescent="0.25"/>
    <row r="6846" ht="14.85" customHeight="1" x14ac:dyDescent="0.25"/>
    <row r="6847" ht="14.85" customHeight="1" x14ac:dyDescent="0.25"/>
    <row r="6848" ht="14.85" customHeight="1" x14ac:dyDescent="0.25"/>
    <row r="6849" ht="14.85" customHeight="1" x14ac:dyDescent="0.25"/>
    <row r="6850" ht="14.85" customHeight="1" x14ac:dyDescent="0.25"/>
    <row r="6851" ht="14.85" customHeight="1" x14ac:dyDescent="0.25"/>
    <row r="6852" ht="14.85" customHeight="1" x14ac:dyDescent="0.25"/>
    <row r="6853" ht="14.85" customHeight="1" x14ac:dyDescent="0.25"/>
    <row r="6854" ht="14.85" customHeight="1" x14ac:dyDescent="0.25"/>
    <row r="6855" ht="14.85" customHeight="1" x14ac:dyDescent="0.25"/>
    <row r="6856" ht="14.85" customHeight="1" x14ac:dyDescent="0.25"/>
    <row r="6857" ht="14.85" customHeight="1" x14ac:dyDescent="0.25"/>
    <row r="6858" ht="14.85" customHeight="1" x14ac:dyDescent="0.25"/>
    <row r="6859" ht="14.85" customHeight="1" x14ac:dyDescent="0.25"/>
    <row r="6860" ht="14.85" customHeight="1" x14ac:dyDescent="0.25"/>
    <row r="6861" ht="14.85" customHeight="1" x14ac:dyDescent="0.25"/>
    <row r="6862" ht="14.85" customHeight="1" x14ac:dyDescent="0.25"/>
    <row r="6863" ht="14.85" customHeight="1" x14ac:dyDescent="0.25"/>
    <row r="6864" ht="14.85" customHeight="1" x14ac:dyDescent="0.25"/>
    <row r="6865" ht="14.85" customHeight="1" x14ac:dyDescent="0.25"/>
    <row r="6866" ht="14.85" customHeight="1" x14ac:dyDescent="0.25"/>
    <row r="6867" ht="14.85" customHeight="1" x14ac:dyDescent="0.25"/>
    <row r="6868" ht="14.85" customHeight="1" x14ac:dyDescent="0.25"/>
    <row r="6869" ht="14.85" customHeight="1" x14ac:dyDescent="0.25"/>
    <row r="6870" ht="14.85" customHeight="1" x14ac:dyDescent="0.25"/>
    <row r="6871" ht="14.85" customHeight="1" x14ac:dyDescent="0.25"/>
    <row r="6872" ht="14.85" customHeight="1" x14ac:dyDescent="0.25"/>
    <row r="6873" ht="14.85" customHeight="1" x14ac:dyDescent="0.25"/>
    <row r="6874" ht="14.85" customHeight="1" x14ac:dyDescent="0.25"/>
    <row r="6875" ht="14.85" customHeight="1" x14ac:dyDescent="0.25"/>
    <row r="6876" ht="14.85" customHeight="1" x14ac:dyDescent="0.25"/>
    <row r="6877" ht="14.85" customHeight="1" x14ac:dyDescent="0.25"/>
    <row r="6878" ht="14.85" customHeight="1" x14ac:dyDescent="0.25"/>
    <row r="6879" ht="14.85" customHeight="1" x14ac:dyDescent="0.25"/>
    <row r="6880" ht="14.85" customHeight="1" x14ac:dyDescent="0.25"/>
    <row r="6881" ht="14.85" customHeight="1" x14ac:dyDescent="0.25"/>
    <row r="6882" ht="14.85" customHeight="1" x14ac:dyDescent="0.25"/>
    <row r="6883" ht="14.85" customHeight="1" x14ac:dyDescent="0.25"/>
    <row r="6884" ht="14.85" customHeight="1" x14ac:dyDescent="0.25"/>
    <row r="6885" ht="14.85" customHeight="1" x14ac:dyDescent="0.25"/>
    <row r="6886" ht="14.85" customHeight="1" x14ac:dyDescent="0.25"/>
    <row r="6887" ht="14.85" customHeight="1" x14ac:dyDescent="0.25"/>
    <row r="6888" ht="14.85" customHeight="1" x14ac:dyDescent="0.25"/>
    <row r="6889" ht="14.85" customHeight="1" x14ac:dyDescent="0.25"/>
    <row r="6890" ht="14.85" customHeight="1" x14ac:dyDescent="0.25"/>
    <row r="6891" ht="14.85" customHeight="1" x14ac:dyDescent="0.25"/>
    <row r="6892" ht="14.85" customHeight="1" x14ac:dyDescent="0.25"/>
    <row r="6893" ht="14.85" customHeight="1" x14ac:dyDescent="0.25"/>
    <row r="6894" ht="14.85" customHeight="1" x14ac:dyDescent="0.25"/>
    <row r="6895" ht="14.85" customHeight="1" x14ac:dyDescent="0.25"/>
    <row r="6896" ht="14.85" customHeight="1" x14ac:dyDescent="0.25"/>
    <row r="6897" ht="14.85" customHeight="1" x14ac:dyDescent="0.25"/>
    <row r="6898" ht="14.85" customHeight="1" x14ac:dyDescent="0.25"/>
    <row r="6899" ht="14.85" customHeight="1" x14ac:dyDescent="0.25"/>
    <row r="6900" ht="14.85" customHeight="1" x14ac:dyDescent="0.25"/>
    <row r="6901" ht="14.85" customHeight="1" x14ac:dyDescent="0.25"/>
    <row r="6902" ht="14.85" customHeight="1" x14ac:dyDescent="0.25"/>
    <row r="6903" ht="14.85" customHeight="1" x14ac:dyDescent="0.25"/>
    <row r="6904" ht="14.85" customHeight="1" x14ac:dyDescent="0.25"/>
    <row r="6905" ht="14.85" customHeight="1" x14ac:dyDescent="0.25"/>
    <row r="6906" ht="14.85" customHeight="1" x14ac:dyDescent="0.25"/>
    <row r="6907" ht="14.85" customHeight="1" x14ac:dyDescent="0.25"/>
    <row r="6908" ht="14.85" customHeight="1" x14ac:dyDescent="0.25"/>
    <row r="6909" ht="14.85" customHeight="1" x14ac:dyDescent="0.25"/>
    <row r="6910" ht="14.85" customHeight="1" x14ac:dyDescent="0.25"/>
    <row r="6911" ht="14.85" customHeight="1" x14ac:dyDescent="0.25"/>
    <row r="6912" ht="14.85" customHeight="1" x14ac:dyDescent="0.25"/>
    <row r="6913" ht="14.85" customHeight="1" x14ac:dyDescent="0.25"/>
    <row r="6914" ht="14.85" customHeight="1" x14ac:dyDescent="0.25"/>
    <row r="6915" ht="14.85" customHeight="1" x14ac:dyDescent="0.25"/>
    <row r="6916" ht="14.85" customHeight="1" x14ac:dyDescent="0.25"/>
    <row r="6917" ht="14.85" customHeight="1" x14ac:dyDescent="0.25"/>
    <row r="6918" ht="14.85" customHeight="1" x14ac:dyDescent="0.25"/>
    <row r="6919" ht="14.85" customHeight="1" x14ac:dyDescent="0.25"/>
    <row r="6920" ht="14.85" customHeight="1" x14ac:dyDescent="0.25"/>
    <row r="6921" ht="14.85" customHeight="1" x14ac:dyDescent="0.25"/>
    <row r="6922" ht="14.85" customHeight="1" x14ac:dyDescent="0.25"/>
    <row r="6923" ht="14.85" customHeight="1" x14ac:dyDescent="0.25"/>
    <row r="6924" ht="14.85" customHeight="1" x14ac:dyDescent="0.25"/>
    <row r="6925" ht="14.85" customHeight="1" x14ac:dyDescent="0.25"/>
    <row r="6926" ht="14.85" customHeight="1" x14ac:dyDescent="0.25"/>
    <row r="6927" ht="14.85" customHeight="1" x14ac:dyDescent="0.25"/>
    <row r="6928" ht="14.85" customHeight="1" x14ac:dyDescent="0.25"/>
    <row r="6929" ht="14.85" customHeight="1" x14ac:dyDescent="0.25"/>
    <row r="6930" ht="14.85" customHeight="1" x14ac:dyDescent="0.25"/>
    <row r="6931" ht="14.85" customHeight="1" x14ac:dyDescent="0.25"/>
    <row r="6932" ht="14.85" customHeight="1" x14ac:dyDescent="0.25"/>
    <row r="6933" ht="14.85" customHeight="1" x14ac:dyDescent="0.25"/>
    <row r="6934" ht="14.85" customHeight="1" x14ac:dyDescent="0.25"/>
    <row r="6935" ht="14.85" customHeight="1" x14ac:dyDescent="0.25"/>
    <row r="6936" ht="14.85" customHeight="1" x14ac:dyDescent="0.25"/>
    <row r="6937" ht="14.85" customHeight="1" x14ac:dyDescent="0.25"/>
    <row r="6938" ht="14.85" customHeight="1" x14ac:dyDescent="0.25"/>
    <row r="6939" ht="14.85" customHeight="1" x14ac:dyDescent="0.25"/>
    <row r="6940" ht="14.85" customHeight="1" x14ac:dyDescent="0.25"/>
    <row r="6941" ht="14.85" customHeight="1" x14ac:dyDescent="0.25"/>
    <row r="6942" ht="14.85" customHeight="1" x14ac:dyDescent="0.25"/>
    <row r="6943" ht="14.85" customHeight="1" x14ac:dyDescent="0.25"/>
    <row r="6944" ht="14.85" customHeight="1" x14ac:dyDescent="0.25"/>
    <row r="6945" ht="14.85" customHeight="1" x14ac:dyDescent="0.25"/>
    <row r="6946" ht="14.85" customHeight="1" x14ac:dyDescent="0.25"/>
    <row r="6947" ht="14.85" customHeight="1" x14ac:dyDescent="0.25"/>
    <row r="6948" ht="14.85" customHeight="1" x14ac:dyDescent="0.25"/>
    <row r="6949" ht="14.85" customHeight="1" x14ac:dyDescent="0.25"/>
    <row r="6950" ht="14.85" customHeight="1" x14ac:dyDescent="0.25"/>
    <row r="6951" ht="14.85" customHeight="1" x14ac:dyDescent="0.25"/>
    <row r="6952" ht="14.85" customHeight="1" x14ac:dyDescent="0.25"/>
    <row r="6953" ht="14.85" customHeight="1" x14ac:dyDescent="0.25"/>
    <row r="6954" ht="14.85" customHeight="1" x14ac:dyDescent="0.25"/>
    <row r="6955" ht="14.85" customHeight="1" x14ac:dyDescent="0.25"/>
    <row r="6956" ht="14.85" customHeight="1" x14ac:dyDescent="0.25"/>
    <row r="6957" ht="14.85" customHeight="1" x14ac:dyDescent="0.25"/>
    <row r="6958" ht="14.85" customHeight="1" x14ac:dyDescent="0.25"/>
    <row r="6959" ht="14.85" customHeight="1" x14ac:dyDescent="0.25"/>
    <row r="6960" ht="14.85" customHeight="1" x14ac:dyDescent="0.25"/>
    <row r="6961" ht="14.85" customHeight="1" x14ac:dyDescent="0.25"/>
    <row r="6962" ht="14.85" customHeight="1" x14ac:dyDescent="0.25"/>
    <row r="6963" ht="14.85" customHeight="1" x14ac:dyDescent="0.25"/>
    <row r="6964" ht="14.85" customHeight="1" x14ac:dyDescent="0.25"/>
    <row r="6965" ht="14.85" customHeight="1" x14ac:dyDescent="0.25"/>
    <row r="6966" ht="14.85" customHeight="1" x14ac:dyDescent="0.25"/>
    <row r="6967" ht="14.85" customHeight="1" x14ac:dyDescent="0.25"/>
    <row r="6968" ht="14.85" customHeight="1" x14ac:dyDescent="0.25"/>
    <row r="6969" ht="14.85" customHeight="1" x14ac:dyDescent="0.25"/>
    <row r="6970" ht="14.85" customHeight="1" x14ac:dyDescent="0.25"/>
    <row r="6971" ht="14.85" customHeight="1" x14ac:dyDescent="0.25"/>
    <row r="6972" ht="14.85" customHeight="1" x14ac:dyDescent="0.25"/>
    <row r="6973" ht="14.85" customHeight="1" x14ac:dyDescent="0.25"/>
    <row r="6974" ht="14.85" customHeight="1" x14ac:dyDescent="0.25"/>
    <row r="6975" ht="14.85" customHeight="1" x14ac:dyDescent="0.25"/>
    <row r="6976" ht="14.85" customHeight="1" x14ac:dyDescent="0.25"/>
    <row r="6977" ht="14.85" customHeight="1" x14ac:dyDescent="0.25"/>
    <row r="6978" ht="14.85" customHeight="1" x14ac:dyDescent="0.25"/>
    <row r="6979" ht="14.85" customHeight="1" x14ac:dyDescent="0.25"/>
    <row r="6980" ht="14.85" customHeight="1" x14ac:dyDescent="0.25"/>
    <row r="6981" ht="14.85" customHeight="1" x14ac:dyDescent="0.25"/>
    <row r="6982" ht="14.85" customHeight="1" x14ac:dyDescent="0.25"/>
    <row r="6983" ht="14.85" customHeight="1" x14ac:dyDescent="0.25"/>
    <row r="6984" ht="14.85" customHeight="1" x14ac:dyDescent="0.25"/>
    <row r="6985" ht="14.85" customHeight="1" x14ac:dyDescent="0.25"/>
    <row r="6986" ht="14.85" customHeight="1" x14ac:dyDescent="0.25"/>
    <row r="6987" ht="14.85" customHeight="1" x14ac:dyDescent="0.25"/>
    <row r="6988" ht="14.85" customHeight="1" x14ac:dyDescent="0.25"/>
    <row r="6989" ht="14.85" customHeight="1" x14ac:dyDescent="0.25"/>
    <row r="6990" ht="14.85" customHeight="1" x14ac:dyDescent="0.25"/>
    <row r="6991" ht="14.85" customHeight="1" x14ac:dyDescent="0.25"/>
    <row r="6992" ht="14.85" customHeight="1" x14ac:dyDescent="0.25"/>
    <row r="6993" ht="14.85" customHeight="1" x14ac:dyDescent="0.25"/>
    <row r="6994" ht="14.85" customHeight="1" x14ac:dyDescent="0.25"/>
    <row r="6995" ht="14.85" customHeight="1" x14ac:dyDescent="0.25"/>
    <row r="6996" ht="14.85" customHeight="1" x14ac:dyDescent="0.25"/>
    <row r="6997" ht="14.85" customHeight="1" x14ac:dyDescent="0.25"/>
    <row r="6998" ht="14.85" customHeight="1" x14ac:dyDescent="0.25"/>
    <row r="6999" ht="14.85" customHeight="1" x14ac:dyDescent="0.25"/>
    <row r="7000" ht="14.85" customHeight="1" x14ac:dyDescent="0.25"/>
    <row r="7001" ht="14.85" customHeight="1" x14ac:dyDescent="0.25"/>
    <row r="7002" ht="14.85" customHeight="1" x14ac:dyDescent="0.25"/>
    <row r="7003" ht="14.85" customHeight="1" x14ac:dyDescent="0.25"/>
    <row r="7004" ht="14.85" customHeight="1" x14ac:dyDescent="0.25"/>
    <row r="7005" ht="14.85" customHeight="1" x14ac:dyDescent="0.25"/>
    <row r="7006" ht="14.85" customHeight="1" x14ac:dyDescent="0.25"/>
    <row r="7007" ht="14.85" customHeight="1" x14ac:dyDescent="0.25"/>
    <row r="7008" ht="14.85" customHeight="1" x14ac:dyDescent="0.25"/>
    <row r="7009" ht="14.85" customHeight="1" x14ac:dyDescent="0.25"/>
    <row r="7010" ht="14.85" customHeight="1" x14ac:dyDescent="0.25"/>
    <row r="7011" ht="14.85" customHeight="1" x14ac:dyDescent="0.25"/>
    <row r="7012" ht="14.85" customHeight="1" x14ac:dyDescent="0.25"/>
    <row r="7013" ht="14.85" customHeight="1" x14ac:dyDescent="0.25"/>
    <row r="7014" ht="14.85" customHeight="1" x14ac:dyDescent="0.25"/>
    <row r="7015" ht="14.85" customHeight="1" x14ac:dyDescent="0.25"/>
    <row r="7016" ht="14.85" customHeight="1" x14ac:dyDescent="0.25"/>
    <row r="7017" ht="14.85" customHeight="1" x14ac:dyDescent="0.25"/>
    <row r="7018" ht="14.85" customHeight="1" x14ac:dyDescent="0.25"/>
    <row r="7019" ht="14.85" customHeight="1" x14ac:dyDescent="0.25"/>
    <row r="7020" ht="14.85" customHeight="1" x14ac:dyDescent="0.25"/>
    <row r="7021" ht="14.85" customHeight="1" x14ac:dyDescent="0.25"/>
    <row r="7022" ht="14.85" customHeight="1" x14ac:dyDescent="0.25"/>
    <row r="7023" ht="14.85" customHeight="1" x14ac:dyDescent="0.25"/>
    <row r="7024" ht="14.85" customHeight="1" x14ac:dyDescent="0.25"/>
    <row r="7025" ht="14.85" customHeight="1" x14ac:dyDescent="0.25"/>
    <row r="7026" ht="14.85" customHeight="1" x14ac:dyDescent="0.25"/>
    <row r="7027" ht="14.85" customHeight="1" x14ac:dyDescent="0.25"/>
    <row r="7028" ht="14.85" customHeight="1" x14ac:dyDescent="0.25"/>
    <row r="7029" ht="14.85" customHeight="1" x14ac:dyDescent="0.25"/>
    <row r="7030" ht="14.85" customHeight="1" x14ac:dyDescent="0.25"/>
    <row r="7031" ht="14.85" customHeight="1" x14ac:dyDescent="0.25"/>
    <row r="7032" ht="14.85" customHeight="1" x14ac:dyDescent="0.25"/>
    <row r="7033" ht="14.85" customHeight="1" x14ac:dyDescent="0.25"/>
    <row r="7034" ht="14.85" customHeight="1" x14ac:dyDescent="0.25"/>
    <row r="7035" ht="14.85" customHeight="1" x14ac:dyDescent="0.25"/>
    <row r="7036" ht="14.85" customHeight="1" x14ac:dyDescent="0.25"/>
    <row r="7037" ht="14.85" customHeight="1" x14ac:dyDescent="0.25"/>
    <row r="7038" ht="14.85" customHeight="1" x14ac:dyDescent="0.25"/>
    <row r="7039" ht="14.85" customHeight="1" x14ac:dyDescent="0.25"/>
    <row r="7040" ht="14.85" customHeight="1" x14ac:dyDescent="0.25"/>
    <row r="7041" ht="14.85" customHeight="1" x14ac:dyDescent="0.25"/>
    <row r="7042" ht="14.85" customHeight="1" x14ac:dyDescent="0.25"/>
    <row r="7043" ht="14.85" customHeight="1" x14ac:dyDescent="0.25"/>
    <row r="7044" ht="14.85" customHeight="1" x14ac:dyDescent="0.25"/>
    <row r="7045" ht="14.85" customHeight="1" x14ac:dyDescent="0.25"/>
    <row r="7046" ht="14.85" customHeight="1" x14ac:dyDescent="0.25"/>
    <row r="7047" ht="14.85" customHeight="1" x14ac:dyDescent="0.25"/>
    <row r="7048" ht="14.85" customHeight="1" x14ac:dyDescent="0.25"/>
    <row r="7049" ht="14.85" customHeight="1" x14ac:dyDescent="0.25"/>
    <row r="7050" ht="14.85" customHeight="1" x14ac:dyDescent="0.25"/>
    <row r="7051" ht="14.85" customHeight="1" x14ac:dyDescent="0.25"/>
    <row r="7052" ht="14.85" customHeight="1" x14ac:dyDescent="0.25"/>
    <row r="7053" ht="14.85" customHeight="1" x14ac:dyDescent="0.25"/>
    <row r="7054" ht="14.85" customHeight="1" x14ac:dyDescent="0.25"/>
    <row r="7055" ht="14.85" customHeight="1" x14ac:dyDescent="0.25"/>
    <row r="7056" ht="14.85" customHeight="1" x14ac:dyDescent="0.25"/>
    <row r="7057" ht="14.85" customHeight="1" x14ac:dyDescent="0.25"/>
    <row r="7058" ht="14.85" customHeight="1" x14ac:dyDescent="0.25"/>
    <row r="7059" ht="14.85" customHeight="1" x14ac:dyDescent="0.25"/>
    <row r="7060" ht="14.85" customHeight="1" x14ac:dyDescent="0.25"/>
    <row r="7061" ht="14.85" customHeight="1" x14ac:dyDescent="0.25"/>
    <row r="7062" ht="14.85" customHeight="1" x14ac:dyDescent="0.25"/>
    <row r="7063" ht="14.85" customHeight="1" x14ac:dyDescent="0.25"/>
    <row r="7064" ht="14.85" customHeight="1" x14ac:dyDescent="0.25"/>
    <row r="7065" ht="14.85" customHeight="1" x14ac:dyDescent="0.25"/>
    <row r="7066" ht="14.85" customHeight="1" x14ac:dyDescent="0.25"/>
    <row r="7067" ht="14.85" customHeight="1" x14ac:dyDescent="0.25"/>
    <row r="7068" ht="14.85" customHeight="1" x14ac:dyDescent="0.25"/>
    <row r="7069" ht="14.85" customHeight="1" x14ac:dyDescent="0.25"/>
    <row r="7070" ht="14.85" customHeight="1" x14ac:dyDescent="0.25"/>
    <row r="7071" ht="14.85" customHeight="1" x14ac:dyDescent="0.25"/>
    <row r="7072" ht="14.85" customHeight="1" x14ac:dyDescent="0.25"/>
    <row r="7073" ht="14.85" customHeight="1" x14ac:dyDescent="0.25"/>
    <row r="7074" ht="14.85" customHeight="1" x14ac:dyDescent="0.25"/>
    <row r="7075" ht="14.85" customHeight="1" x14ac:dyDescent="0.25"/>
    <row r="7076" ht="14.85" customHeight="1" x14ac:dyDescent="0.25"/>
    <row r="7077" ht="14.85" customHeight="1" x14ac:dyDescent="0.25"/>
    <row r="7078" ht="14.85" customHeight="1" x14ac:dyDescent="0.25"/>
    <row r="7079" ht="14.85" customHeight="1" x14ac:dyDescent="0.25"/>
    <row r="7080" ht="14.85" customHeight="1" x14ac:dyDescent="0.25"/>
    <row r="7081" ht="14.85" customHeight="1" x14ac:dyDescent="0.25"/>
    <row r="7082" ht="14.85" customHeight="1" x14ac:dyDescent="0.25"/>
    <row r="7083" ht="14.85" customHeight="1" x14ac:dyDescent="0.25"/>
    <row r="7084" ht="14.85" customHeight="1" x14ac:dyDescent="0.25"/>
    <row r="7085" ht="14.85" customHeight="1" x14ac:dyDescent="0.25"/>
    <row r="7086" ht="14.85" customHeight="1" x14ac:dyDescent="0.25"/>
    <row r="7087" ht="14.85" customHeight="1" x14ac:dyDescent="0.25"/>
    <row r="7088" ht="14.85" customHeight="1" x14ac:dyDescent="0.25"/>
    <row r="7089" ht="14.85" customHeight="1" x14ac:dyDescent="0.25"/>
    <row r="7090" ht="14.85" customHeight="1" x14ac:dyDescent="0.25"/>
    <row r="7091" ht="14.85" customHeight="1" x14ac:dyDescent="0.25"/>
    <row r="7092" ht="14.85" customHeight="1" x14ac:dyDescent="0.25"/>
    <row r="7093" ht="14.85" customHeight="1" x14ac:dyDescent="0.25"/>
    <row r="7094" ht="14.85" customHeight="1" x14ac:dyDescent="0.25"/>
    <row r="7095" ht="14.85" customHeight="1" x14ac:dyDescent="0.25"/>
    <row r="7096" ht="14.85" customHeight="1" x14ac:dyDescent="0.25"/>
    <row r="7097" ht="14.85" customHeight="1" x14ac:dyDescent="0.25"/>
    <row r="7098" ht="14.85" customHeight="1" x14ac:dyDescent="0.25"/>
    <row r="7099" ht="14.85" customHeight="1" x14ac:dyDescent="0.25"/>
    <row r="7100" ht="14.85" customHeight="1" x14ac:dyDescent="0.25"/>
    <row r="7101" ht="14.85" customHeight="1" x14ac:dyDescent="0.25"/>
    <row r="7102" ht="14.85" customHeight="1" x14ac:dyDescent="0.25"/>
    <row r="7103" ht="14.85" customHeight="1" x14ac:dyDescent="0.25"/>
    <row r="7104" ht="14.85" customHeight="1" x14ac:dyDescent="0.25"/>
    <row r="7105" ht="14.85" customHeight="1" x14ac:dyDescent="0.25"/>
    <row r="7106" ht="14.85" customHeight="1" x14ac:dyDescent="0.25"/>
    <row r="7107" ht="14.85" customHeight="1" x14ac:dyDescent="0.25"/>
    <row r="7108" ht="14.85" customHeight="1" x14ac:dyDescent="0.25"/>
    <row r="7109" ht="14.85" customHeight="1" x14ac:dyDescent="0.25"/>
    <row r="7110" ht="14.85" customHeight="1" x14ac:dyDescent="0.25"/>
    <row r="7111" ht="14.85" customHeight="1" x14ac:dyDescent="0.25"/>
    <row r="7112" ht="14.85" customHeight="1" x14ac:dyDescent="0.25"/>
    <row r="7113" ht="14.85" customHeight="1" x14ac:dyDescent="0.25"/>
    <row r="7114" ht="14.85" customHeight="1" x14ac:dyDescent="0.25"/>
    <row r="7115" ht="14.85" customHeight="1" x14ac:dyDescent="0.25"/>
    <row r="7116" ht="14.85" customHeight="1" x14ac:dyDescent="0.25"/>
    <row r="7117" ht="14.85" customHeight="1" x14ac:dyDescent="0.25"/>
    <row r="7118" ht="14.85" customHeight="1" x14ac:dyDescent="0.25"/>
    <row r="7119" ht="14.85" customHeight="1" x14ac:dyDescent="0.25"/>
    <row r="7120" ht="14.85" customHeight="1" x14ac:dyDescent="0.25"/>
    <row r="7121" ht="14.85" customHeight="1" x14ac:dyDescent="0.25"/>
    <row r="7122" ht="14.85" customHeight="1" x14ac:dyDescent="0.25"/>
    <row r="7123" ht="14.85" customHeight="1" x14ac:dyDescent="0.25"/>
    <row r="7124" ht="14.85" customHeight="1" x14ac:dyDescent="0.25"/>
    <row r="7125" ht="14.85" customHeight="1" x14ac:dyDescent="0.25"/>
    <row r="7126" ht="14.85" customHeight="1" x14ac:dyDescent="0.25"/>
    <row r="7127" ht="14.85" customHeight="1" x14ac:dyDescent="0.25"/>
    <row r="7128" ht="14.85" customHeight="1" x14ac:dyDescent="0.25"/>
    <row r="7129" ht="14.85" customHeight="1" x14ac:dyDescent="0.25"/>
    <row r="7130" ht="14.85" customHeight="1" x14ac:dyDescent="0.25"/>
    <row r="7131" ht="14.85" customHeight="1" x14ac:dyDescent="0.25"/>
    <row r="7132" ht="14.85" customHeight="1" x14ac:dyDescent="0.25"/>
    <row r="7133" ht="14.85" customHeight="1" x14ac:dyDescent="0.25"/>
    <row r="7134" ht="14.85" customHeight="1" x14ac:dyDescent="0.25"/>
    <row r="7135" ht="14.85" customHeight="1" x14ac:dyDescent="0.25"/>
    <row r="7136" ht="14.85" customHeight="1" x14ac:dyDescent="0.25"/>
    <row r="7137" ht="14.85" customHeight="1" x14ac:dyDescent="0.25"/>
    <row r="7138" ht="14.85" customHeight="1" x14ac:dyDescent="0.25"/>
    <row r="7139" ht="14.85" customHeight="1" x14ac:dyDescent="0.25"/>
    <row r="7140" ht="14.85" customHeight="1" x14ac:dyDescent="0.25"/>
    <row r="7141" ht="14.85" customHeight="1" x14ac:dyDescent="0.25"/>
    <row r="7142" ht="14.85" customHeight="1" x14ac:dyDescent="0.25"/>
    <row r="7143" ht="14.85" customHeight="1" x14ac:dyDescent="0.25"/>
    <row r="7144" ht="14.85" customHeight="1" x14ac:dyDescent="0.25"/>
    <row r="7145" ht="14.85" customHeight="1" x14ac:dyDescent="0.25"/>
    <row r="7146" ht="14.85" customHeight="1" x14ac:dyDescent="0.25"/>
    <row r="7147" ht="14.85" customHeight="1" x14ac:dyDescent="0.25"/>
    <row r="7148" ht="14.85" customHeight="1" x14ac:dyDescent="0.25"/>
    <row r="7149" ht="14.85" customHeight="1" x14ac:dyDescent="0.25"/>
    <row r="7150" ht="14.85" customHeight="1" x14ac:dyDescent="0.25"/>
    <row r="7151" ht="14.85" customHeight="1" x14ac:dyDescent="0.25"/>
    <row r="7152" ht="14.85" customHeight="1" x14ac:dyDescent="0.25"/>
    <row r="7153" ht="14.85" customHeight="1" x14ac:dyDescent="0.25"/>
    <row r="7154" ht="14.85" customHeight="1" x14ac:dyDescent="0.25"/>
    <row r="7155" ht="14.85" customHeight="1" x14ac:dyDescent="0.25"/>
    <row r="7156" ht="14.85" customHeight="1" x14ac:dyDescent="0.25"/>
    <row r="7157" ht="14.85" customHeight="1" x14ac:dyDescent="0.25"/>
    <row r="7158" ht="14.85" customHeight="1" x14ac:dyDescent="0.25"/>
    <row r="7159" ht="14.85" customHeight="1" x14ac:dyDescent="0.25"/>
    <row r="7160" ht="14.85" customHeight="1" x14ac:dyDescent="0.25"/>
    <row r="7161" ht="14.85" customHeight="1" x14ac:dyDescent="0.25"/>
    <row r="7162" ht="14.85" customHeight="1" x14ac:dyDescent="0.25"/>
    <row r="7163" ht="14.85" customHeight="1" x14ac:dyDescent="0.25"/>
    <row r="7164" ht="14.85" customHeight="1" x14ac:dyDescent="0.25"/>
    <row r="7165" ht="14.85" customHeight="1" x14ac:dyDescent="0.25"/>
    <row r="7166" ht="14.85" customHeight="1" x14ac:dyDescent="0.25"/>
    <row r="7167" ht="14.85" customHeight="1" x14ac:dyDescent="0.25"/>
    <row r="7168" ht="14.85" customHeight="1" x14ac:dyDescent="0.25"/>
    <row r="7169" ht="14.85" customHeight="1" x14ac:dyDescent="0.25"/>
    <row r="7170" ht="14.85" customHeight="1" x14ac:dyDescent="0.25"/>
    <row r="7171" ht="14.85" customHeight="1" x14ac:dyDescent="0.25"/>
    <row r="7172" ht="14.85" customHeight="1" x14ac:dyDescent="0.25"/>
    <row r="7173" ht="14.85" customHeight="1" x14ac:dyDescent="0.25"/>
    <row r="7174" ht="14.85" customHeight="1" x14ac:dyDescent="0.25"/>
    <row r="7175" ht="14.85" customHeight="1" x14ac:dyDescent="0.25"/>
    <row r="7176" ht="14.85" customHeight="1" x14ac:dyDescent="0.25"/>
    <row r="7177" ht="14.85" customHeight="1" x14ac:dyDescent="0.25"/>
    <row r="7178" ht="14.85" customHeight="1" x14ac:dyDescent="0.25"/>
    <row r="7179" ht="14.85" customHeight="1" x14ac:dyDescent="0.25"/>
    <row r="7180" ht="14.85" customHeight="1" x14ac:dyDescent="0.25"/>
    <row r="7181" ht="14.85" customHeight="1" x14ac:dyDescent="0.25"/>
    <row r="7182" ht="14.85" customHeight="1" x14ac:dyDescent="0.25"/>
    <row r="7183" ht="14.85" customHeight="1" x14ac:dyDescent="0.25"/>
    <row r="7184" ht="14.85" customHeight="1" x14ac:dyDescent="0.25"/>
    <row r="7185" ht="14.85" customHeight="1" x14ac:dyDescent="0.25"/>
    <row r="7186" ht="14.85" customHeight="1" x14ac:dyDescent="0.25"/>
    <row r="7187" ht="14.85" customHeight="1" x14ac:dyDescent="0.25"/>
    <row r="7188" ht="14.85" customHeight="1" x14ac:dyDescent="0.25"/>
    <row r="7189" ht="14.85" customHeight="1" x14ac:dyDescent="0.25"/>
    <row r="7190" ht="14.85" customHeight="1" x14ac:dyDescent="0.25"/>
    <row r="7191" ht="14.85" customHeight="1" x14ac:dyDescent="0.25"/>
    <row r="7192" ht="14.85" customHeight="1" x14ac:dyDescent="0.25"/>
    <row r="7193" ht="14.85" customHeight="1" x14ac:dyDescent="0.25"/>
    <row r="7194" ht="14.85" customHeight="1" x14ac:dyDescent="0.25"/>
    <row r="7195" ht="14.85" customHeight="1" x14ac:dyDescent="0.25"/>
    <row r="7196" ht="14.85" customHeight="1" x14ac:dyDescent="0.25"/>
    <row r="7197" ht="14.85" customHeight="1" x14ac:dyDescent="0.25"/>
    <row r="7198" ht="14.85" customHeight="1" x14ac:dyDescent="0.25"/>
    <row r="7199" ht="14.85" customHeight="1" x14ac:dyDescent="0.25"/>
    <row r="7200" ht="14.85" customHeight="1" x14ac:dyDescent="0.25"/>
    <row r="7201" ht="14.85" customHeight="1" x14ac:dyDescent="0.25"/>
    <row r="7202" ht="14.85" customHeight="1" x14ac:dyDescent="0.25"/>
    <row r="7203" ht="14.85" customHeight="1" x14ac:dyDescent="0.25"/>
    <row r="7204" ht="14.85" customHeight="1" x14ac:dyDescent="0.25"/>
    <row r="7205" ht="14.85" customHeight="1" x14ac:dyDescent="0.25"/>
    <row r="7206" ht="14.85" customHeight="1" x14ac:dyDescent="0.25"/>
    <row r="7207" ht="14.85" customHeight="1" x14ac:dyDescent="0.25"/>
    <row r="7208" ht="14.85" customHeight="1" x14ac:dyDescent="0.25"/>
    <row r="7209" ht="14.85" customHeight="1" x14ac:dyDescent="0.25"/>
    <row r="7210" ht="14.85" customHeight="1" x14ac:dyDescent="0.25"/>
    <row r="7211" ht="14.85" customHeight="1" x14ac:dyDescent="0.25"/>
    <row r="7212" ht="14.85" customHeight="1" x14ac:dyDescent="0.25"/>
    <row r="7213" ht="14.85" customHeight="1" x14ac:dyDescent="0.25"/>
    <row r="7214" ht="14.85" customHeight="1" x14ac:dyDescent="0.25"/>
    <row r="7215" ht="14.85" customHeight="1" x14ac:dyDescent="0.25"/>
    <row r="7216" ht="14.85" customHeight="1" x14ac:dyDescent="0.25"/>
    <row r="7217" ht="14.85" customHeight="1" x14ac:dyDescent="0.25"/>
    <row r="7218" ht="14.85" customHeight="1" x14ac:dyDescent="0.25"/>
    <row r="7219" ht="14.85" customHeight="1" x14ac:dyDescent="0.25"/>
    <row r="7220" ht="14.85" customHeight="1" x14ac:dyDescent="0.25"/>
    <row r="7221" ht="14.85" customHeight="1" x14ac:dyDescent="0.25"/>
    <row r="7222" ht="14.85" customHeight="1" x14ac:dyDescent="0.25"/>
    <row r="7223" ht="14.85" customHeight="1" x14ac:dyDescent="0.25"/>
    <row r="7224" ht="14.85" customHeight="1" x14ac:dyDescent="0.25"/>
    <row r="7225" ht="14.85" customHeight="1" x14ac:dyDescent="0.25"/>
    <row r="7226" ht="14.85" customHeight="1" x14ac:dyDescent="0.25"/>
    <row r="7227" ht="14.85" customHeight="1" x14ac:dyDescent="0.25"/>
    <row r="7228" ht="14.85" customHeight="1" x14ac:dyDescent="0.25"/>
    <row r="7229" ht="14.85" customHeight="1" x14ac:dyDescent="0.25"/>
    <row r="7230" ht="14.85" customHeight="1" x14ac:dyDescent="0.25"/>
    <row r="7231" ht="14.85" customHeight="1" x14ac:dyDescent="0.25"/>
    <row r="7232" ht="14.85" customHeight="1" x14ac:dyDescent="0.25"/>
    <row r="7233" ht="14.85" customHeight="1" x14ac:dyDescent="0.25"/>
    <row r="7234" ht="14.85" customHeight="1" x14ac:dyDescent="0.25"/>
    <row r="7235" ht="14.85" customHeight="1" x14ac:dyDescent="0.25"/>
    <row r="7236" ht="14.85" customHeight="1" x14ac:dyDescent="0.25"/>
    <row r="7237" ht="14.85" customHeight="1" x14ac:dyDescent="0.25"/>
    <row r="7238" ht="14.85" customHeight="1" x14ac:dyDescent="0.25"/>
    <row r="7239" ht="14.85" customHeight="1" x14ac:dyDescent="0.25"/>
    <row r="7240" ht="14.85" customHeight="1" x14ac:dyDescent="0.25"/>
    <row r="7241" ht="14.85" customHeight="1" x14ac:dyDescent="0.25"/>
    <row r="7242" ht="14.85" customHeight="1" x14ac:dyDescent="0.25"/>
    <row r="7243" ht="14.85" customHeight="1" x14ac:dyDescent="0.25"/>
    <row r="7244" ht="14.85" customHeight="1" x14ac:dyDescent="0.25"/>
    <row r="7245" ht="14.85" customHeight="1" x14ac:dyDescent="0.25"/>
    <row r="7246" ht="14.85" customHeight="1" x14ac:dyDescent="0.25"/>
    <row r="7247" ht="14.85" customHeight="1" x14ac:dyDescent="0.25"/>
    <row r="7248" ht="14.85" customHeight="1" x14ac:dyDescent="0.25"/>
    <row r="7249" ht="14.85" customHeight="1" x14ac:dyDescent="0.25"/>
    <row r="7250" ht="14.85" customHeight="1" x14ac:dyDescent="0.25"/>
    <row r="7251" ht="14.85" customHeight="1" x14ac:dyDescent="0.25"/>
    <row r="7252" ht="14.85" customHeight="1" x14ac:dyDescent="0.25"/>
    <row r="7253" ht="14.85" customHeight="1" x14ac:dyDescent="0.25"/>
    <row r="7254" ht="14.85" customHeight="1" x14ac:dyDescent="0.25"/>
    <row r="7255" ht="14.85" customHeight="1" x14ac:dyDescent="0.25"/>
    <row r="7256" ht="14.85" customHeight="1" x14ac:dyDescent="0.25"/>
    <row r="7257" ht="14.85" customHeight="1" x14ac:dyDescent="0.25"/>
    <row r="7258" ht="14.85" customHeight="1" x14ac:dyDescent="0.25"/>
    <row r="7259" ht="14.85" customHeight="1" x14ac:dyDescent="0.25"/>
    <row r="7260" ht="14.85" customHeight="1" x14ac:dyDescent="0.25"/>
    <row r="7261" ht="14.85" customHeight="1" x14ac:dyDescent="0.25"/>
    <row r="7262" ht="14.85" customHeight="1" x14ac:dyDescent="0.25"/>
    <row r="7263" ht="14.85" customHeight="1" x14ac:dyDescent="0.25"/>
    <row r="7264" ht="14.85" customHeight="1" x14ac:dyDescent="0.25"/>
    <row r="7265" ht="14.85" customHeight="1" x14ac:dyDescent="0.25"/>
    <row r="7266" ht="14.85" customHeight="1" x14ac:dyDescent="0.25"/>
    <row r="7267" ht="14.85" customHeight="1" x14ac:dyDescent="0.25"/>
    <row r="7268" ht="14.85" customHeight="1" x14ac:dyDescent="0.25"/>
    <row r="7269" ht="14.85" customHeight="1" x14ac:dyDescent="0.25"/>
    <row r="7270" ht="14.85" customHeight="1" x14ac:dyDescent="0.25"/>
    <row r="7271" ht="14.85" customHeight="1" x14ac:dyDescent="0.25"/>
    <row r="7272" ht="14.85" customHeight="1" x14ac:dyDescent="0.25"/>
    <row r="7273" ht="14.85" customHeight="1" x14ac:dyDescent="0.25"/>
    <row r="7274" ht="14.85" customHeight="1" x14ac:dyDescent="0.25"/>
    <row r="7275" ht="14.85" customHeight="1" x14ac:dyDescent="0.25"/>
    <row r="7276" ht="14.85" customHeight="1" x14ac:dyDescent="0.25"/>
    <row r="7277" ht="14.85" customHeight="1" x14ac:dyDescent="0.25"/>
    <row r="7278" ht="14.85" customHeight="1" x14ac:dyDescent="0.25"/>
    <row r="7279" ht="14.85" customHeight="1" x14ac:dyDescent="0.25"/>
    <row r="7280" ht="14.85" customHeight="1" x14ac:dyDescent="0.25"/>
    <row r="7281" ht="14.85" customHeight="1" x14ac:dyDescent="0.25"/>
    <row r="7282" ht="14.85" customHeight="1" x14ac:dyDescent="0.25"/>
    <row r="7283" ht="14.85" customHeight="1" x14ac:dyDescent="0.25"/>
    <row r="7284" ht="14.85" customHeight="1" x14ac:dyDescent="0.25"/>
    <row r="7285" ht="14.85" customHeight="1" x14ac:dyDescent="0.25"/>
    <row r="7286" ht="14.85" customHeight="1" x14ac:dyDescent="0.25"/>
    <row r="7287" ht="14.85" customHeight="1" x14ac:dyDescent="0.25"/>
    <row r="7288" ht="14.85" customHeight="1" x14ac:dyDescent="0.25"/>
    <row r="7289" ht="14.85" customHeight="1" x14ac:dyDescent="0.25"/>
    <row r="7290" ht="14.85" customHeight="1" x14ac:dyDescent="0.25"/>
    <row r="7291" ht="14.85" customHeight="1" x14ac:dyDescent="0.25"/>
    <row r="7292" ht="14.85" customHeight="1" x14ac:dyDescent="0.25"/>
    <row r="7293" ht="14.85" customHeight="1" x14ac:dyDescent="0.25"/>
    <row r="7294" ht="14.85" customHeight="1" x14ac:dyDescent="0.25"/>
    <row r="7295" ht="14.85" customHeight="1" x14ac:dyDescent="0.25"/>
    <row r="7296" ht="14.85" customHeight="1" x14ac:dyDescent="0.25"/>
    <row r="7297" ht="14.85" customHeight="1" x14ac:dyDescent="0.25"/>
    <row r="7298" ht="14.85" customHeight="1" x14ac:dyDescent="0.25"/>
    <row r="7299" ht="14.85" customHeight="1" x14ac:dyDescent="0.25"/>
    <row r="7300" ht="14.85" customHeight="1" x14ac:dyDescent="0.25"/>
    <row r="7301" ht="14.85" customHeight="1" x14ac:dyDescent="0.25"/>
    <row r="7302" ht="14.85" customHeight="1" x14ac:dyDescent="0.25"/>
    <row r="7303" ht="14.85" customHeight="1" x14ac:dyDescent="0.25"/>
    <row r="7304" ht="14.85" customHeight="1" x14ac:dyDescent="0.25"/>
    <row r="7305" ht="14.85" customHeight="1" x14ac:dyDescent="0.25"/>
    <row r="7306" ht="14.85" customHeight="1" x14ac:dyDescent="0.25"/>
    <row r="7307" ht="14.85" customHeight="1" x14ac:dyDescent="0.25"/>
    <row r="7308" ht="14.85" customHeight="1" x14ac:dyDescent="0.25"/>
    <row r="7309" ht="14.85" customHeight="1" x14ac:dyDescent="0.25"/>
    <row r="7310" ht="14.85" customHeight="1" x14ac:dyDescent="0.25"/>
    <row r="7311" ht="14.85" customHeight="1" x14ac:dyDescent="0.25"/>
    <row r="7312" ht="14.85" customHeight="1" x14ac:dyDescent="0.25"/>
    <row r="7313" ht="14.85" customHeight="1" x14ac:dyDescent="0.25"/>
    <row r="7314" ht="14.85" customHeight="1" x14ac:dyDescent="0.25"/>
    <row r="7315" ht="14.85" customHeight="1" x14ac:dyDescent="0.25"/>
    <row r="7316" ht="14.85" customHeight="1" x14ac:dyDescent="0.25"/>
    <row r="7317" ht="14.85" customHeight="1" x14ac:dyDescent="0.25"/>
    <row r="7318" ht="14.85" customHeight="1" x14ac:dyDescent="0.25"/>
    <row r="7319" ht="14.85" customHeight="1" x14ac:dyDescent="0.25"/>
    <row r="7320" ht="14.85" customHeight="1" x14ac:dyDescent="0.25"/>
    <row r="7321" ht="14.85" customHeight="1" x14ac:dyDescent="0.25"/>
    <row r="7322" ht="14.85" customHeight="1" x14ac:dyDescent="0.25"/>
    <row r="7323" ht="14.85" customHeight="1" x14ac:dyDescent="0.25"/>
    <row r="7324" ht="14.85" customHeight="1" x14ac:dyDescent="0.25"/>
    <row r="7325" ht="14.85" customHeight="1" x14ac:dyDescent="0.25"/>
    <row r="7326" ht="14.85" customHeight="1" x14ac:dyDescent="0.25"/>
    <row r="7327" ht="14.85" customHeight="1" x14ac:dyDescent="0.25"/>
    <row r="7328" ht="14.85" customHeight="1" x14ac:dyDescent="0.25"/>
    <row r="7329" ht="14.85" customHeight="1" x14ac:dyDescent="0.25"/>
    <row r="7330" ht="14.85" customHeight="1" x14ac:dyDescent="0.25"/>
    <row r="7331" ht="14.85" customHeight="1" x14ac:dyDescent="0.25"/>
    <row r="7332" ht="14.85" customHeight="1" x14ac:dyDescent="0.25"/>
    <row r="7333" ht="14.85" customHeight="1" x14ac:dyDescent="0.25"/>
    <row r="7334" ht="14.85" customHeight="1" x14ac:dyDescent="0.25"/>
    <row r="7335" ht="14.85" customHeight="1" x14ac:dyDescent="0.25"/>
    <row r="7336" ht="14.85" customHeight="1" x14ac:dyDescent="0.25"/>
    <row r="7337" ht="14.85" customHeight="1" x14ac:dyDescent="0.25"/>
    <row r="7338" ht="14.85" customHeight="1" x14ac:dyDescent="0.25"/>
    <row r="7339" ht="14.85" customHeight="1" x14ac:dyDescent="0.25"/>
    <row r="7340" ht="14.85" customHeight="1" x14ac:dyDescent="0.25"/>
    <row r="7341" ht="14.85" customHeight="1" x14ac:dyDescent="0.25"/>
    <row r="7342" ht="14.85" customHeight="1" x14ac:dyDescent="0.25"/>
    <row r="7343" ht="14.85" customHeight="1" x14ac:dyDescent="0.25"/>
    <row r="7344" ht="14.85" customHeight="1" x14ac:dyDescent="0.25"/>
    <row r="7345" ht="14.85" customHeight="1" x14ac:dyDescent="0.25"/>
    <row r="7346" ht="14.85" customHeight="1" x14ac:dyDescent="0.25"/>
    <row r="7347" ht="14.85" customHeight="1" x14ac:dyDescent="0.25"/>
    <row r="7348" ht="14.85" customHeight="1" x14ac:dyDescent="0.25"/>
    <row r="7349" ht="14.85" customHeight="1" x14ac:dyDescent="0.25"/>
    <row r="7350" ht="14.85" customHeight="1" x14ac:dyDescent="0.25"/>
    <row r="7351" ht="14.85" customHeight="1" x14ac:dyDescent="0.25"/>
    <row r="7352" ht="14.85" customHeight="1" x14ac:dyDescent="0.25"/>
    <row r="7353" ht="14.85" customHeight="1" x14ac:dyDescent="0.25"/>
    <row r="7354" ht="14.85" customHeight="1" x14ac:dyDescent="0.25"/>
    <row r="7355" ht="14.85" customHeight="1" x14ac:dyDescent="0.25"/>
    <row r="7356" ht="14.85" customHeight="1" x14ac:dyDescent="0.25"/>
    <row r="7357" ht="14.85" customHeight="1" x14ac:dyDescent="0.25"/>
    <row r="7358" ht="14.85" customHeight="1" x14ac:dyDescent="0.25"/>
    <row r="7359" ht="14.85" customHeight="1" x14ac:dyDescent="0.25"/>
    <row r="7360" ht="14.85" customHeight="1" x14ac:dyDescent="0.25"/>
    <row r="7361" ht="14.85" customHeight="1" x14ac:dyDescent="0.25"/>
    <row r="7362" ht="14.85" customHeight="1" x14ac:dyDescent="0.25"/>
    <row r="7363" ht="14.85" customHeight="1" x14ac:dyDescent="0.25"/>
    <row r="7364" ht="14.85" customHeight="1" x14ac:dyDescent="0.25"/>
    <row r="7365" ht="14.85" customHeight="1" x14ac:dyDescent="0.25"/>
    <row r="7366" ht="14.85" customHeight="1" x14ac:dyDescent="0.25"/>
    <row r="7367" ht="14.85" customHeight="1" x14ac:dyDescent="0.25"/>
    <row r="7368" ht="14.85" customHeight="1" x14ac:dyDescent="0.25"/>
    <row r="7369" ht="14.85" customHeight="1" x14ac:dyDescent="0.25"/>
    <row r="7370" ht="14.85" customHeight="1" x14ac:dyDescent="0.25"/>
    <row r="7371" ht="14.85" customHeight="1" x14ac:dyDescent="0.25"/>
    <row r="7372" ht="14.85" customHeight="1" x14ac:dyDescent="0.25"/>
    <row r="7373" ht="14.85" customHeight="1" x14ac:dyDescent="0.25"/>
    <row r="7374" ht="14.85" customHeight="1" x14ac:dyDescent="0.25"/>
    <row r="7375" ht="14.85" customHeight="1" x14ac:dyDescent="0.25"/>
    <row r="7376" ht="14.85" customHeight="1" x14ac:dyDescent="0.25"/>
    <row r="7377" ht="14.85" customHeight="1" x14ac:dyDescent="0.25"/>
    <row r="7378" ht="14.85" customHeight="1" x14ac:dyDescent="0.25"/>
    <row r="7379" ht="14.85" customHeight="1" x14ac:dyDescent="0.25"/>
    <row r="7380" ht="14.85" customHeight="1" x14ac:dyDescent="0.25"/>
    <row r="7381" ht="14.85" customHeight="1" x14ac:dyDescent="0.25"/>
    <row r="7382" ht="14.85" customHeight="1" x14ac:dyDescent="0.25"/>
    <row r="7383" ht="14.85" customHeight="1" x14ac:dyDescent="0.25"/>
    <row r="7384" ht="14.85" customHeight="1" x14ac:dyDescent="0.25"/>
    <row r="7385" ht="14.85" customHeight="1" x14ac:dyDescent="0.25"/>
    <row r="7386" ht="14.85" customHeight="1" x14ac:dyDescent="0.25"/>
    <row r="7387" ht="14.85" customHeight="1" x14ac:dyDescent="0.25"/>
    <row r="7388" ht="14.85" customHeight="1" x14ac:dyDescent="0.25"/>
    <row r="7389" ht="14.85" customHeight="1" x14ac:dyDescent="0.25"/>
    <row r="7390" ht="14.85" customHeight="1" x14ac:dyDescent="0.25"/>
    <row r="7391" ht="14.85" customHeight="1" x14ac:dyDescent="0.25"/>
    <row r="7392" ht="14.85" customHeight="1" x14ac:dyDescent="0.25"/>
    <row r="7393" ht="14.85" customHeight="1" x14ac:dyDescent="0.25"/>
    <row r="7394" ht="14.85" customHeight="1" x14ac:dyDescent="0.25"/>
    <row r="7395" ht="14.85" customHeight="1" x14ac:dyDescent="0.25"/>
    <row r="7396" ht="14.85" customHeight="1" x14ac:dyDescent="0.25"/>
    <row r="7397" ht="14.85" customHeight="1" x14ac:dyDescent="0.25"/>
    <row r="7398" ht="14.85" customHeight="1" x14ac:dyDescent="0.25"/>
    <row r="7399" ht="14.85" customHeight="1" x14ac:dyDescent="0.25"/>
    <row r="7400" ht="14.85" customHeight="1" x14ac:dyDescent="0.25"/>
    <row r="7401" ht="14.85" customHeight="1" x14ac:dyDescent="0.25"/>
    <row r="7402" ht="14.85" customHeight="1" x14ac:dyDescent="0.25"/>
    <row r="7403" ht="14.85" customHeight="1" x14ac:dyDescent="0.25"/>
    <row r="7404" ht="14.85" customHeight="1" x14ac:dyDescent="0.25"/>
    <row r="7405" ht="14.85" customHeight="1" x14ac:dyDescent="0.25"/>
    <row r="7406" ht="14.85" customHeight="1" x14ac:dyDescent="0.25"/>
    <row r="7407" ht="14.85" customHeight="1" x14ac:dyDescent="0.25"/>
    <row r="7408" ht="14.85" customHeight="1" x14ac:dyDescent="0.25"/>
    <row r="7409" ht="14.85" customHeight="1" x14ac:dyDescent="0.25"/>
    <row r="7410" ht="14.85" customHeight="1" x14ac:dyDescent="0.25"/>
    <row r="7411" ht="14.85" customHeight="1" x14ac:dyDescent="0.25"/>
    <row r="7412" ht="14.85" customHeight="1" x14ac:dyDescent="0.25"/>
    <row r="7413" ht="14.85" customHeight="1" x14ac:dyDescent="0.25"/>
    <row r="7414" ht="14.85" customHeight="1" x14ac:dyDescent="0.25"/>
    <row r="7415" ht="14.85" customHeight="1" x14ac:dyDescent="0.25"/>
    <row r="7416" ht="14.85" customHeight="1" x14ac:dyDescent="0.25"/>
    <row r="7417" ht="14.85" customHeight="1" x14ac:dyDescent="0.25"/>
    <row r="7418" ht="14.85" customHeight="1" x14ac:dyDescent="0.25"/>
    <row r="7419" ht="14.85" customHeight="1" x14ac:dyDescent="0.25"/>
    <row r="7420" ht="14.85" customHeight="1" x14ac:dyDescent="0.25"/>
    <row r="7421" ht="14.85" customHeight="1" x14ac:dyDescent="0.25"/>
    <row r="7422" ht="14.85" customHeight="1" x14ac:dyDescent="0.25"/>
    <row r="7423" ht="14.85" customHeight="1" x14ac:dyDescent="0.25"/>
    <row r="7424" ht="14.85" customHeight="1" x14ac:dyDescent="0.25"/>
    <row r="7425" ht="14.85" customHeight="1" x14ac:dyDescent="0.25"/>
    <row r="7426" ht="14.85" customHeight="1" x14ac:dyDescent="0.25"/>
    <row r="7427" ht="14.85" customHeight="1" x14ac:dyDescent="0.25"/>
    <row r="7428" ht="14.85" customHeight="1" x14ac:dyDescent="0.25"/>
    <row r="7429" ht="14.85" customHeight="1" x14ac:dyDescent="0.25"/>
    <row r="7430" ht="14.85" customHeight="1" x14ac:dyDescent="0.25"/>
    <row r="7431" ht="14.85" customHeight="1" x14ac:dyDescent="0.25"/>
    <row r="7432" ht="14.85" customHeight="1" x14ac:dyDescent="0.25"/>
    <row r="7433" ht="14.85" customHeight="1" x14ac:dyDescent="0.25"/>
    <row r="7434" ht="14.85" customHeight="1" x14ac:dyDescent="0.25"/>
    <row r="7435" ht="14.85" customHeight="1" x14ac:dyDescent="0.25"/>
    <row r="7436" ht="14.85" customHeight="1" x14ac:dyDescent="0.25"/>
    <row r="7437" ht="14.85" customHeight="1" x14ac:dyDescent="0.25"/>
    <row r="7438" ht="14.85" customHeight="1" x14ac:dyDescent="0.25"/>
    <row r="7439" ht="14.85" customHeight="1" x14ac:dyDescent="0.25"/>
    <row r="7440" ht="14.85" customHeight="1" x14ac:dyDescent="0.25"/>
    <row r="7441" ht="14.85" customHeight="1" x14ac:dyDescent="0.25"/>
    <row r="7442" ht="14.85" customHeight="1" x14ac:dyDescent="0.25"/>
    <row r="7443" ht="14.85" customHeight="1" x14ac:dyDescent="0.25"/>
    <row r="7444" ht="14.85" customHeight="1" x14ac:dyDescent="0.25"/>
    <row r="7445" ht="14.85" customHeight="1" x14ac:dyDescent="0.25"/>
    <row r="7446" ht="14.85" customHeight="1" x14ac:dyDescent="0.25"/>
    <row r="7447" ht="14.85" customHeight="1" x14ac:dyDescent="0.25"/>
    <row r="7448" ht="14.85" customHeight="1" x14ac:dyDescent="0.25"/>
    <row r="7449" ht="14.85" customHeight="1" x14ac:dyDescent="0.25"/>
    <row r="7450" ht="14.85" customHeight="1" x14ac:dyDescent="0.25"/>
    <row r="7451" ht="14.85" customHeight="1" x14ac:dyDescent="0.25"/>
    <row r="7452" ht="14.85" customHeight="1" x14ac:dyDescent="0.25"/>
    <row r="7453" ht="14.85" customHeight="1" x14ac:dyDescent="0.25"/>
    <row r="7454" ht="14.85" customHeight="1" x14ac:dyDescent="0.25"/>
    <row r="7455" ht="14.85" customHeight="1" x14ac:dyDescent="0.25"/>
    <row r="7456" ht="14.85" customHeight="1" x14ac:dyDescent="0.25"/>
    <row r="7457" ht="14.85" customHeight="1" x14ac:dyDescent="0.25"/>
    <row r="7458" ht="14.85" customHeight="1" x14ac:dyDescent="0.25"/>
    <row r="7459" ht="14.85" customHeight="1" x14ac:dyDescent="0.25"/>
    <row r="7460" ht="14.85" customHeight="1" x14ac:dyDescent="0.25"/>
    <row r="7461" ht="14.85" customHeight="1" x14ac:dyDescent="0.25"/>
    <row r="7462" ht="14.85" customHeight="1" x14ac:dyDescent="0.25"/>
    <row r="7463" ht="14.85" customHeight="1" x14ac:dyDescent="0.25"/>
    <row r="7464" ht="14.85" customHeight="1" x14ac:dyDescent="0.25"/>
    <row r="7465" ht="14.85" customHeight="1" x14ac:dyDescent="0.25"/>
    <row r="7466" ht="14.85" customHeight="1" x14ac:dyDescent="0.25"/>
    <row r="7467" ht="14.85" customHeight="1" x14ac:dyDescent="0.25"/>
    <row r="7468" ht="14.85" customHeight="1" x14ac:dyDescent="0.25"/>
    <row r="7469" ht="14.85" customHeight="1" x14ac:dyDescent="0.25"/>
    <row r="7470" ht="14.85" customHeight="1" x14ac:dyDescent="0.25"/>
    <row r="7471" ht="14.85" customHeight="1" x14ac:dyDescent="0.25"/>
    <row r="7472" ht="14.85" customHeight="1" x14ac:dyDescent="0.25"/>
    <row r="7473" ht="14.85" customHeight="1" x14ac:dyDescent="0.25"/>
    <row r="7474" ht="14.85" customHeight="1" x14ac:dyDescent="0.25"/>
    <row r="7475" ht="14.85" customHeight="1" x14ac:dyDescent="0.25"/>
    <row r="7476" ht="14.85" customHeight="1" x14ac:dyDescent="0.25"/>
    <row r="7477" ht="14.85" customHeight="1" x14ac:dyDescent="0.25"/>
    <row r="7478" ht="14.85" customHeight="1" x14ac:dyDescent="0.25"/>
    <row r="7479" ht="14.85" customHeight="1" x14ac:dyDescent="0.25"/>
    <row r="7480" ht="14.85" customHeight="1" x14ac:dyDescent="0.25"/>
    <row r="7481" ht="14.85" customHeight="1" x14ac:dyDescent="0.25"/>
    <row r="7482" ht="14.85" customHeight="1" x14ac:dyDescent="0.25"/>
    <row r="7483" ht="14.85" customHeight="1" x14ac:dyDescent="0.25"/>
    <row r="7484" ht="14.85" customHeight="1" x14ac:dyDescent="0.25"/>
    <row r="7485" ht="14.85" customHeight="1" x14ac:dyDescent="0.25"/>
    <row r="7486" ht="14.85" customHeight="1" x14ac:dyDescent="0.25"/>
    <row r="7487" ht="14.85" customHeight="1" x14ac:dyDescent="0.25"/>
    <row r="7488" ht="14.85" customHeight="1" x14ac:dyDescent="0.25"/>
    <row r="7489" ht="14.85" customHeight="1" x14ac:dyDescent="0.25"/>
    <row r="7490" ht="14.85" customHeight="1" x14ac:dyDescent="0.25"/>
    <row r="7491" ht="14.85" customHeight="1" x14ac:dyDescent="0.25"/>
    <row r="7492" ht="14.85" customHeight="1" x14ac:dyDescent="0.25"/>
    <row r="7493" ht="14.85" customHeight="1" x14ac:dyDescent="0.25"/>
    <row r="7494" ht="14.85" customHeight="1" x14ac:dyDescent="0.25"/>
    <row r="7495" ht="14.85" customHeight="1" x14ac:dyDescent="0.25"/>
    <row r="7496" ht="14.85" customHeight="1" x14ac:dyDescent="0.25"/>
    <row r="7497" ht="14.85" customHeight="1" x14ac:dyDescent="0.25"/>
    <row r="7498" ht="14.85" customHeight="1" x14ac:dyDescent="0.25"/>
    <row r="7499" ht="14.85" customHeight="1" x14ac:dyDescent="0.25"/>
    <row r="7500" ht="14.85" customHeight="1" x14ac:dyDescent="0.25"/>
    <row r="7501" ht="14.85" customHeight="1" x14ac:dyDescent="0.25"/>
    <row r="7502" ht="14.85" customHeight="1" x14ac:dyDescent="0.25"/>
    <row r="7503" ht="14.85" customHeight="1" x14ac:dyDescent="0.25"/>
    <row r="7504" ht="14.85" customHeight="1" x14ac:dyDescent="0.25"/>
    <row r="7505" ht="14.85" customHeight="1" x14ac:dyDescent="0.25"/>
    <row r="7506" ht="14.85" customHeight="1" x14ac:dyDescent="0.25"/>
    <row r="7507" ht="14.85" customHeight="1" x14ac:dyDescent="0.25"/>
    <row r="7508" ht="14.85" customHeight="1" x14ac:dyDescent="0.25"/>
    <row r="7509" ht="14.85" customHeight="1" x14ac:dyDescent="0.25"/>
    <row r="7510" ht="14.85" customHeight="1" x14ac:dyDescent="0.25"/>
    <row r="7511" ht="14.85" customHeight="1" x14ac:dyDescent="0.25"/>
    <row r="7512" ht="14.85" customHeight="1" x14ac:dyDescent="0.25"/>
    <row r="7513" ht="14.85" customHeight="1" x14ac:dyDescent="0.25"/>
    <row r="7514" ht="14.85" customHeight="1" x14ac:dyDescent="0.25"/>
    <row r="7515" ht="14.85" customHeight="1" x14ac:dyDescent="0.25"/>
    <row r="7516" ht="14.85" customHeight="1" x14ac:dyDescent="0.25"/>
    <row r="7517" ht="14.85" customHeight="1" x14ac:dyDescent="0.25"/>
    <row r="7518" ht="14.85" customHeight="1" x14ac:dyDescent="0.25"/>
    <row r="7519" ht="14.85" customHeight="1" x14ac:dyDescent="0.25"/>
    <row r="7520" ht="14.85" customHeight="1" x14ac:dyDescent="0.25"/>
    <row r="7521" ht="14.85" customHeight="1" x14ac:dyDescent="0.25"/>
    <row r="7522" ht="14.85" customHeight="1" x14ac:dyDescent="0.25"/>
    <row r="7523" ht="14.85" customHeight="1" x14ac:dyDescent="0.25"/>
    <row r="7524" ht="14.85" customHeight="1" x14ac:dyDescent="0.25"/>
    <row r="7525" ht="14.85" customHeight="1" x14ac:dyDescent="0.25"/>
    <row r="7526" ht="14.85" customHeight="1" x14ac:dyDescent="0.25"/>
    <row r="7527" ht="14.85" customHeight="1" x14ac:dyDescent="0.25"/>
    <row r="7528" ht="14.85" customHeight="1" x14ac:dyDescent="0.25"/>
    <row r="7529" ht="14.85" customHeight="1" x14ac:dyDescent="0.25"/>
    <row r="7530" ht="14.85" customHeight="1" x14ac:dyDescent="0.25"/>
    <row r="7531" ht="14.85" customHeight="1" x14ac:dyDescent="0.25"/>
    <row r="7532" ht="14.85" customHeight="1" x14ac:dyDescent="0.25"/>
    <row r="7533" ht="14.85" customHeight="1" x14ac:dyDescent="0.25"/>
    <row r="7534" ht="14.85" customHeight="1" x14ac:dyDescent="0.25"/>
    <row r="7535" ht="14.85" customHeight="1" x14ac:dyDescent="0.25"/>
    <row r="7536" ht="14.85" customHeight="1" x14ac:dyDescent="0.25"/>
    <row r="7537" ht="14.85" customHeight="1" x14ac:dyDescent="0.25"/>
    <row r="7538" ht="14.85" customHeight="1" x14ac:dyDescent="0.25"/>
    <row r="7539" ht="14.85" customHeight="1" x14ac:dyDescent="0.25"/>
    <row r="7540" ht="14.85" customHeight="1" x14ac:dyDescent="0.25"/>
    <row r="7541" ht="14.85" customHeight="1" x14ac:dyDescent="0.25"/>
    <row r="7542" ht="14.85" customHeight="1" x14ac:dyDescent="0.25"/>
    <row r="7543" ht="14.85" customHeight="1" x14ac:dyDescent="0.25"/>
    <row r="7544" ht="14.85" customHeight="1" x14ac:dyDescent="0.25"/>
    <row r="7545" ht="14.85" customHeight="1" x14ac:dyDescent="0.25"/>
    <row r="7546" ht="14.85" customHeight="1" x14ac:dyDescent="0.25"/>
    <row r="7547" ht="14.85" customHeight="1" x14ac:dyDescent="0.25"/>
    <row r="7548" ht="14.85" customHeight="1" x14ac:dyDescent="0.25"/>
    <row r="7549" ht="14.85" customHeight="1" x14ac:dyDescent="0.25"/>
    <row r="7550" ht="14.85" customHeight="1" x14ac:dyDescent="0.25"/>
    <row r="7551" ht="14.85" customHeight="1" x14ac:dyDescent="0.25"/>
    <row r="7552" ht="14.85" customHeight="1" x14ac:dyDescent="0.25"/>
    <row r="7553" ht="14.85" customHeight="1" x14ac:dyDescent="0.25"/>
    <row r="7554" ht="14.85" customHeight="1" x14ac:dyDescent="0.25"/>
    <row r="7555" ht="14.85" customHeight="1" x14ac:dyDescent="0.25"/>
    <row r="7556" ht="14.85" customHeight="1" x14ac:dyDescent="0.25"/>
    <row r="7557" ht="14.85" customHeight="1" x14ac:dyDescent="0.25"/>
    <row r="7558" ht="14.85" customHeight="1" x14ac:dyDescent="0.25"/>
    <row r="7559" ht="14.85" customHeight="1" x14ac:dyDescent="0.25"/>
    <row r="7560" ht="14.85" customHeight="1" x14ac:dyDescent="0.25"/>
    <row r="7561" ht="14.85" customHeight="1" x14ac:dyDescent="0.25"/>
    <row r="7562" ht="14.85" customHeight="1" x14ac:dyDescent="0.25"/>
    <row r="7563" ht="14.85" customHeight="1" x14ac:dyDescent="0.25"/>
    <row r="7564" ht="14.85" customHeight="1" x14ac:dyDescent="0.25"/>
    <row r="7565" ht="14.85" customHeight="1" x14ac:dyDescent="0.25"/>
    <row r="7566" ht="14.85" customHeight="1" x14ac:dyDescent="0.25"/>
    <row r="7567" ht="14.85" customHeight="1" x14ac:dyDescent="0.25"/>
    <row r="7568" ht="14.85" customHeight="1" x14ac:dyDescent="0.25"/>
    <row r="7569" ht="14.85" customHeight="1" x14ac:dyDescent="0.25"/>
    <row r="7570" ht="14.85" customHeight="1" x14ac:dyDescent="0.25"/>
    <row r="7571" ht="14.85" customHeight="1" x14ac:dyDescent="0.25"/>
    <row r="7572" ht="14.85" customHeight="1" x14ac:dyDescent="0.25"/>
    <row r="7573" ht="14.85" customHeight="1" x14ac:dyDescent="0.25"/>
    <row r="7574" ht="14.85" customHeight="1" x14ac:dyDescent="0.25"/>
    <row r="7575" ht="14.85" customHeight="1" x14ac:dyDescent="0.25"/>
    <row r="7576" ht="14.85" customHeight="1" x14ac:dyDescent="0.25"/>
    <row r="7577" ht="14.85" customHeight="1" x14ac:dyDescent="0.25"/>
    <row r="7578" ht="14.85" customHeight="1" x14ac:dyDescent="0.25"/>
    <row r="7579" ht="14.85" customHeight="1" x14ac:dyDescent="0.25"/>
    <row r="7580" ht="14.85" customHeight="1" x14ac:dyDescent="0.25"/>
    <row r="7581" ht="14.85" customHeight="1" x14ac:dyDescent="0.25"/>
    <row r="7582" ht="14.85" customHeight="1" x14ac:dyDescent="0.25"/>
    <row r="7583" ht="14.85" customHeight="1" x14ac:dyDescent="0.25"/>
    <row r="7584" ht="14.85" customHeight="1" x14ac:dyDescent="0.25"/>
    <row r="7585" ht="14.85" customHeight="1" x14ac:dyDescent="0.25"/>
    <row r="7586" ht="14.85" customHeight="1" x14ac:dyDescent="0.25"/>
    <row r="7587" ht="14.85" customHeight="1" x14ac:dyDescent="0.25"/>
    <row r="7588" ht="14.85" customHeight="1" x14ac:dyDescent="0.25"/>
    <row r="7589" ht="14.85" customHeight="1" x14ac:dyDescent="0.25"/>
    <row r="7590" ht="14.85" customHeight="1" x14ac:dyDescent="0.25"/>
    <row r="7591" ht="14.85" customHeight="1" x14ac:dyDescent="0.25"/>
    <row r="7592" ht="14.85" customHeight="1" x14ac:dyDescent="0.25"/>
    <row r="7593" ht="14.85" customHeight="1" x14ac:dyDescent="0.25"/>
    <row r="7594" ht="14.85" customHeight="1" x14ac:dyDescent="0.25"/>
    <row r="7595" ht="14.85" customHeight="1" x14ac:dyDescent="0.25"/>
    <row r="7596" ht="14.85" customHeight="1" x14ac:dyDescent="0.25"/>
    <row r="7597" ht="14.85" customHeight="1" x14ac:dyDescent="0.25"/>
    <row r="7598" ht="14.85" customHeight="1" x14ac:dyDescent="0.25"/>
    <row r="7599" ht="14.85" customHeight="1" x14ac:dyDescent="0.25"/>
    <row r="7600" ht="14.85" customHeight="1" x14ac:dyDescent="0.25"/>
    <row r="7601" ht="14.85" customHeight="1" x14ac:dyDescent="0.25"/>
    <row r="7602" ht="14.85" customHeight="1" x14ac:dyDescent="0.25"/>
    <row r="7603" ht="14.85" customHeight="1" x14ac:dyDescent="0.25"/>
    <row r="7604" ht="14.85" customHeight="1" x14ac:dyDescent="0.25"/>
    <row r="7605" ht="14.85" customHeight="1" x14ac:dyDescent="0.25"/>
    <row r="7606" ht="14.85" customHeight="1" x14ac:dyDescent="0.25"/>
    <row r="7607" ht="14.85" customHeight="1" x14ac:dyDescent="0.25"/>
    <row r="7608" ht="14.85" customHeight="1" x14ac:dyDescent="0.25"/>
    <row r="7609" ht="14.85" customHeight="1" x14ac:dyDescent="0.25"/>
    <row r="7610" ht="14.85" customHeight="1" x14ac:dyDescent="0.25"/>
    <row r="7611" ht="14.85" customHeight="1" x14ac:dyDescent="0.25"/>
    <row r="7612" ht="14.85" customHeight="1" x14ac:dyDescent="0.25"/>
    <row r="7613" ht="14.85" customHeight="1" x14ac:dyDescent="0.25"/>
    <row r="7614" ht="14.85" customHeight="1" x14ac:dyDescent="0.25"/>
    <row r="7615" ht="14.85" customHeight="1" x14ac:dyDescent="0.25"/>
    <row r="7616" ht="14.85" customHeight="1" x14ac:dyDescent="0.25"/>
    <row r="7617" ht="14.85" customHeight="1" x14ac:dyDescent="0.25"/>
    <row r="7618" ht="14.85" customHeight="1" x14ac:dyDescent="0.25"/>
    <row r="7619" ht="14.85" customHeight="1" x14ac:dyDescent="0.25"/>
    <row r="7620" ht="14.85" customHeight="1" x14ac:dyDescent="0.25"/>
    <row r="7621" ht="14.85" customHeight="1" x14ac:dyDescent="0.25"/>
    <row r="7622" ht="14.85" customHeight="1" x14ac:dyDescent="0.25"/>
    <row r="7623" ht="14.85" customHeight="1" x14ac:dyDescent="0.25"/>
    <row r="7624" ht="14.85" customHeight="1" x14ac:dyDescent="0.25"/>
    <row r="7625" ht="14.85" customHeight="1" x14ac:dyDescent="0.25"/>
    <row r="7626" ht="14.85" customHeight="1" x14ac:dyDescent="0.25"/>
    <row r="7627" ht="14.85" customHeight="1" x14ac:dyDescent="0.25"/>
    <row r="7628" ht="14.85" customHeight="1" x14ac:dyDescent="0.25"/>
    <row r="7629" ht="14.85" customHeight="1" x14ac:dyDescent="0.25"/>
    <row r="7630" ht="14.85" customHeight="1" x14ac:dyDescent="0.25"/>
    <row r="7631" ht="14.85" customHeight="1" x14ac:dyDescent="0.25"/>
    <row r="7632" ht="14.85" customHeight="1" x14ac:dyDescent="0.25"/>
    <row r="7633" ht="14.85" customHeight="1" x14ac:dyDescent="0.25"/>
    <row r="7634" ht="14.85" customHeight="1" x14ac:dyDescent="0.25"/>
    <row r="7635" ht="14.85" customHeight="1" x14ac:dyDescent="0.25"/>
    <row r="7636" ht="14.85" customHeight="1" x14ac:dyDescent="0.25"/>
    <row r="7637" ht="14.85" customHeight="1" x14ac:dyDescent="0.25"/>
    <row r="7638" ht="14.85" customHeight="1" x14ac:dyDescent="0.25"/>
    <row r="7639" ht="14.85" customHeight="1" x14ac:dyDescent="0.25"/>
    <row r="7640" ht="14.85" customHeight="1" x14ac:dyDescent="0.25"/>
    <row r="7641" ht="14.85" customHeight="1" x14ac:dyDescent="0.25"/>
    <row r="7642" ht="14.85" customHeight="1" x14ac:dyDescent="0.25"/>
    <row r="7643" ht="14.85" customHeight="1" x14ac:dyDescent="0.25"/>
    <row r="7644" ht="14.85" customHeight="1" x14ac:dyDescent="0.25"/>
    <row r="7645" ht="14.85" customHeight="1" x14ac:dyDescent="0.25"/>
    <row r="7646" ht="14.85" customHeight="1" x14ac:dyDescent="0.25"/>
    <row r="7647" ht="14.85" customHeight="1" x14ac:dyDescent="0.25"/>
    <row r="7648" ht="14.85" customHeight="1" x14ac:dyDescent="0.25"/>
    <row r="7649" ht="14.85" customHeight="1" x14ac:dyDescent="0.25"/>
    <row r="7650" ht="14.85" customHeight="1" x14ac:dyDescent="0.25"/>
    <row r="7651" ht="14.85" customHeight="1" x14ac:dyDescent="0.25"/>
    <row r="7652" ht="14.85" customHeight="1" x14ac:dyDescent="0.25"/>
    <row r="7653" ht="14.85" customHeight="1" x14ac:dyDescent="0.25"/>
    <row r="7654" ht="14.85" customHeight="1" x14ac:dyDescent="0.25"/>
    <row r="7655" ht="14.85" customHeight="1" x14ac:dyDescent="0.25"/>
    <row r="7656" ht="14.85" customHeight="1" x14ac:dyDescent="0.25"/>
    <row r="7657" ht="14.85" customHeight="1" x14ac:dyDescent="0.25"/>
    <row r="7658" ht="14.85" customHeight="1" x14ac:dyDescent="0.25"/>
    <row r="7659" ht="14.85" customHeight="1" x14ac:dyDescent="0.25"/>
    <row r="7660" ht="14.85" customHeight="1" x14ac:dyDescent="0.25"/>
    <row r="7661" ht="14.85" customHeight="1" x14ac:dyDescent="0.25"/>
    <row r="7662" ht="14.85" customHeight="1" x14ac:dyDescent="0.25"/>
    <row r="7663" ht="14.85" customHeight="1" x14ac:dyDescent="0.25"/>
    <row r="7664" ht="14.85" customHeight="1" x14ac:dyDescent="0.25"/>
    <row r="7665" ht="14.85" customHeight="1" x14ac:dyDescent="0.25"/>
    <row r="7666" ht="14.85" customHeight="1" x14ac:dyDescent="0.25"/>
    <row r="7667" ht="14.85" customHeight="1" x14ac:dyDescent="0.25"/>
    <row r="7668" ht="14.85" customHeight="1" x14ac:dyDescent="0.25"/>
    <row r="7669" ht="14.85" customHeight="1" x14ac:dyDescent="0.25"/>
    <row r="7670" ht="14.85" customHeight="1" x14ac:dyDescent="0.25"/>
    <row r="7671" ht="14.85" customHeight="1" x14ac:dyDescent="0.25"/>
    <row r="7672" ht="14.85" customHeight="1" x14ac:dyDescent="0.25"/>
    <row r="7673" ht="14.85" customHeight="1" x14ac:dyDescent="0.25"/>
    <row r="7674" ht="14.85" customHeight="1" x14ac:dyDescent="0.25"/>
    <row r="7675" ht="14.85" customHeight="1" x14ac:dyDescent="0.25"/>
    <row r="7676" ht="14.85" customHeight="1" x14ac:dyDescent="0.25"/>
    <row r="7677" ht="14.85" customHeight="1" x14ac:dyDescent="0.25"/>
    <row r="7678" ht="14.85" customHeight="1" x14ac:dyDescent="0.25"/>
    <row r="7679" ht="14.85" customHeight="1" x14ac:dyDescent="0.25"/>
    <row r="7680" ht="14.85" customHeight="1" x14ac:dyDescent="0.25"/>
    <row r="7681" ht="14.85" customHeight="1" x14ac:dyDescent="0.25"/>
    <row r="7682" ht="14.85" customHeight="1" x14ac:dyDescent="0.25"/>
    <row r="7683" ht="14.85" customHeight="1" x14ac:dyDescent="0.25"/>
    <row r="7684" ht="14.85" customHeight="1" x14ac:dyDescent="0.25"/>
    <row r="7685" ht="14.85" customHeight="1" x14ac:dyDescent="0.25"/>
    <row r="7686" ht="14.85" customHeight="1" x14ac:dyDescent="0.25"/>
    <row r="7687" ht="14.85" customHeight="1" x14ac:dyDescent="0.25"/>
    <row r="7688" ht="14.85" customHeight="1" x14ac:dyDescent="0.25"/>
    <row r="7689" ht="14.85" customHeight="1" x14ac:dyDescent="0.25"/>
    <row r="7690" ht="14.85" customHeight="1" x14ac:dyDescent="0.25"/>
    <row r="7691" ht="14.85" customHeight="1" x14ac:dyDescent="0.25"/>
    <row r="7692" ht="14.85" customHeight="1" x14ac:dyDescent="0.25"/>
    <row r="7693" ht="14.85" customHeight="1" x14ac:dyDescent="0.25"/>
    <row r="7694" ht="14.85" customHeight="1" x14ac:dyDescent="0.25"/>
    <row r="7695" ht="14.85" customHeight="1" x14ac:dyDescent="0.25"/>
    <row r="7696" ht="14.85" customHeight="1" x14ac:dyDescent="0.25"/>
    <row r="7697" ht="14.85" customHeight="1" x14ac:dyDescent="0.25"/>
    <row r="7698" ht="14.85" customHeight="1" x14ac:dyDescent="0.25"/>
    <row r="7699" ht="14.85" customHeight="1" x14ac:dyDescent="0.25"/>
    <row r="7700" ht="14.85" customHeight="1" x14ac:dyDescent="0.25"/>
    <row r="7701" ht="14.85" customHeight="1" x14ac:dyDescent="0.25"/>
    <row r="7702" ht="14.85" customHeight="1" x14ac:dyDescent="0.25"/>
    <row r="7703" ht="14.85" customHeight="1" x14ac:dyDescent="0.25"/>
    <row r="7704" ht="14.85" customHeight="1" x14ac:dyDescent="0.25"/>
    <row r="7705" ht="14.85" customHeight="1" x14ac:dyDescent="0.25"/>
    <row r="7706" ht="14.85" customHeight="1" x14ac:dyDescent="0.25"/>
    <row r="7707" ht="14.85" customHeight="1" x14ac:dyDescent="0.25"/>
    <row r="7708" ht="14.85" customHeight="1" x14ac:dyDescent="0.25"/>
    <row r="7709" ht="14.85" customHeight="1" x14ac:dyDescent="0.25"/>
    <row r="7710" ht="14.85" customHeight="1" x14ac:dyDescent="0.25"/>
    <row r="7711" ht="14.85" customHeight="1" x14ac:dyDescent="0.25"/>
    <row r="7712" ht="14.85" customHeight="1" x14ac:dyDescent="0.25"/>
    <row r="7713" ht="14.85" customHeight="1" x14ac:dyDescent="0.25"/>
    <row r="7714" ht="14.85" customHeight="1" x14ac:dyDescent="0.25"/>
    <row r="7715" ht="14.85" customHeight="1" x14ac:dyDescent="0.25"/>
    <row r="7716" ht="14.85" customHeight="1" x14ac:dyDescent="0.25"/>
    <row r="7717" ht="14.85" customHeight="1" x14ac:dyDescent="0.25"/>
    <row r="7718" ht="14.85" customHeight="1" x14ac:dyDescent="0.25"/>
    <row r="7719" ht="14.85" customHeight="1" x14ac:dyDescent="0.25"/>
    <row r="7720" ht="14.85" customHeight="1" x14ac:dyDescent="0.25"/>
    <row r="7721" ht="14.85" customHeight="1" x14ac:dyDescent="0.25"/>
    <row r="7722" ht="14.85" customHeight="1" x14ac:dyDescent="0.25"/>
    <row r="7723" ht="14.85" customHeight="1" x14ac:dyDescent="0.25"/>
    <row r="7724" ht="14.85" customHeight="1" x14ac:dyDescent="0.25"/>
    <row r="7725" ht="14.85" customHeight="1" x14ac:dyDescent="0.25"/>
    <row r="7726" ht="14.85" customHeight="1" x14ac:dyDescent="0.25"/>
    <row r="7727" ht="14.85" customHeight="1" x14ac:dyDescent="0.25"/>
    <row r="7728" ht="14.85" customHeight="1" x14ac:dyDescent="0.25"/>
    <row r="7729" ht="14.85" customHeight="1" x14ac:dyDescent="0.25"/>
    <row r="7730" ht="14.85" customHeight="1" x14ac:dyDescent="0.25"/>
    <row r="7731" ht="14.85" customHeight="1" x14ac:dyDescent="0.25"/>
    <row r="7732" ht="14.85" customHeight="1" x14ac:dyDescent="0.25"/>
    <row r="7733" ht="14.85" customHeight="1" x14ac:dyDescent="0.25"/>
    <row r="7734" ht="14.85" customHeight="1" x14ac:dyDescent="0.25"/>
    <row r="7735" ht="14.85" customHeight="1" x14ac:dyDescent="0.25"/>
    <row r="7736" ht="14.85" customHeight="1" x14ac:dyDescent="0.25"/>
    <row r="7737" ht="14.85" customHeight="1" x14ac:dyDescent="0.25"/>
    <row r="7738" ht="14.85" customHeight="1" x14ac:dyDescent="0.25"/>
    <row r="7739" ht="14.85" customHeight="1" x14ac:dyDescent="0.25"/>
    <row r="7740" ht="14.85" customHeight="1" x14ac:dyDescent="0.25"/>
    <row r="7741" ht="14.85" customHeight="1" x14ac:dyDescent="0.25"/>
    <row r="7742" ht="14.85" customHeight="1" x14ac:dyDescent="0.25"/>
    <row r="7743" ht="14.85" customHeight="1" x14ac:dyDescent="0.25"/>
    <row r="7744" ht="14.85" customHeight="1" x14ac:dyDescent="0.25"/>
    <row r="7745" ht="14.85" customHeight="1" x14ac:dyDescent="0.25"/>
    <row r="7746" ht="14.85" customHeight="1" x14ac:dyDescent="0.25"/>
    <row r="7747" ht="14.85" customHeight="1" x14ac:dyDescent="0.25"/>
    <row r="7748" ht="14.85" customHeight="1" x14ac:dyDescent="0.25"/>
    <row r="7749" ht="14.85" customHeight="1" x14ac:dyDescent="0.25"/>
    <row r="7750" ht="14.85" customHeight="1" x14ac:dyDescent="0.25"/>
    <row r="7751" ht="14.85" customHeight="1" x14ac:dyDescent="0.25"/>
    <row r="7752" ht="14.85" customHeight="1" x14ac:dyDescent="0.25"/>
    <row r="7753" ht="14.85" customHeight="1" x14ac:dyDescent="0.25"/>
    <row r="7754" ht="14.85" customHeight="1" x14ac:dyDescent="0.25"/>
    <row r="7755" ht="14.85" customHeight="1" x14ac:dyDescent="0.25"/>
    <row r="7756" ht="14.85" customHeight="1" x14ac:dyDescent="0.25"/>
    <row r="7757" ht="14.85" customHeight="1" x14ac:dyDescent="0.25"/>
    <row r="7758" ht="14.85" customHeight="1" x14ac:dyDescent="0.25"/>
    <row r="7759" ht="14.85" customHeight="1" x14ac:dyDescent="0.25"/>
    <row r="7760" ht="14.85" customHeight="1" x14ac:dyDescent="0.25"/>
    <row r="7761" ht="14.85" customHeight="1" x14ac:dyDescent="0.25"/>
    <row r="7762" ht="14.85" customHeight="1" x14ac:dyDescent="0.25"/>
    <row r="7763" ht="14.85" customHeight="1" x14ac:dyDescent="0.25"/>
    <row r="7764" ht="14.85" customHeight="1" x14ac:dyDescent="0.25"/>
    <row r="7765" ht="14.85" customHeight="1" x14ac:dyDescent="0.25"/>
    <row r="7766" ht="14.85" customHeight="1" x14ac:dyDescent="0.25"/>
    <row r="7767" ht="14.85" customHeight="1" x14ac:dyDescent="0.25"/>
    <row r="7768" ht="14.85" customHeight="1" x14ac:dyDescent="0.25"/>
    <row r="7769" ht="14.85" customHeight="1" x14ac:dyDescent="0.25"/>
    <row r="7770" ht="14.85" customHeight="1" x14ac:dyDescent="0.25"/>
    <row r="7771" ht="14.85" customHeight="1" x14ac:dyDescent="0.25"/>
    <row r="7772" ht="14.85" customHeight="1" x14ac:dyDescent="0.25"/>
    <row r="7773" ht="14.85" customHeight="1" x14ac:dyDescent="0.25"/>
    <row r="7774" ht="14.85" customHeight="1" x14ac:dyDescent="0.25"/>
    <row r="7775" ht="14.85" customHeight="1" x14ac:dyDescent="0.25"/>
    <row r="7776" ht="14.85" customHeight="1" x14ac:dyDescent="0.25"/>
    <row r="7777" ht="14.85" customHeight="1" x14ac:dyDescent="0.25"/>
    <row r="7778" ht="14.85" customHeight="1" x14ac:dyDescent="0.25"/>
    <row r="7779" ht="14.85" customHeight="1" x14ac:dyDescent="0.25"/>
    <row r="7780" ht="14.85" customHeight="1" x14ac:dyDescent="0.25"/>
    <row r="7781" ht="14.85" customHeight="1" x14ac:dyDescent="0.25"/>
    <row r="7782" ht="14.85" customHeight="1" x14ac:dyDescent="0.25"/>
    <row r="7783" ht="14.85" customHeight="1" x14ac:dyDescent="0.25"/>
    <row r="7784" ht="14.85" customHeight="1" x14ac:dyDescent="0.25"/>
    <row r="7785" ht="14.85" customHeight="1" x14ac:dyDescent="0.25"/>
    <row r="7786" ht="14.85" customHeight="1" x14ac:dyDescent="0.25"/>
    <row r="7787" ht="14.85" customHeight="1" x14ac:dyDescent="0.25"/>
    <row r="7788" ht="14.85" customHeight="1" x14ac:dyDescent="0.25"/>
    <row r="7789" ht="14.85" customHeight="1" x14ac:dyDescent="0.25"/>
    <row r="7790" ht="14.85" customHeight="1" x14ac:dyDescent="0.25"/>
    <row r="7791" ht="14.85" customHeight="1" x14ac:dyDescent="0.25"/>
    <row r="7792" ht="14.85" customHeight="1" x14ac:dyDescent="0.25"/>
    <row r="7793" ht="14.85" customHeight="1" x14ac:dyDescent="0.25"/>
    <row r="7794" ht="14.85" customHeight="1" x14ac:dyDescent="0.25"/>
    <row r="7795" ht="14.85" customHeight="1" x14ac:dyDescent="0.25"/>
    <row r="7796" ht="14.85" customHeight="1" x14ac:dyDescent="0.25"/>
    <row r="7797" ht="14.85" customHeight="1" x14ac:dyDescent="0.25"/>
    <row r="7798" ht="14.85" customHeight="1" x14ac:dyDescent="0.25"/>
    <row r="7799" ht="14.85" customHeight="1" x14ac:dyDescent="0.25"/>
    <row r="7800" ht="14.85" customHeight="1" x14ac:dyDescent="0.25"/>
    <row r="7801" ht="14.85" customHeight="1" x14ac:dyDescent="0.25"/>
    <row r="7802" ht="14.85" customHeight="1" x14ac:dyDescent="0.25"/>
    <row r="7803" ht="14.85" customHeight="1" x14ac:dyDescent="0.25"/>
    <row r="7804" ht="14.85" customHeight="1" x14ac:dyDescent="0.25"/>
    <row r="7805" ht="14.85" customHeight="1" x14ac:dyDescent="0.25"/>
    <row r="7806" ht="14.85" customHeight="1" x14ac:dyDescent="0.25"/>
    <row r="7807" ht="14.85" customHeight="1" x14ac:dyDescent="0.25"/>
    <row r="7808" ht="14.85" customHeight="1" x14ac:dyDescent="0.25"/>
    <row r="7809" ht="14.85" customHeight="1" x14ac:dyDescent="0.25"/>
    <row r="7810" ht="14.85" customHeight="1" x14ac:dyDescent="0.25"/>
    <row r="7811" ht="14.85" customHeight="1" x14ac:dyDescent="0.25"/>
    <row r="7812" ht="14.85" customHeight="1" x14ac:dyDescent="0.25"/>
    <row r="7813" ht="14.85" customHeight="1" x14ac:dyDescent="0.25"/>
    <row r="7814" ht="14.85" customHeight="1" x14ac:dyDescent="0.25"/>
    <row r="7815" ht="14.85" customHeight="1" x14ac:dyDescent="0.25"/>
    <row r="7816" ht="14.85" customHeight="1" x14ac:dyDescent="0.25"/>
    <row r="7817" ht="14.85" customHeight="1" x14ac:dyDescent="0.25"/>
    <row r="7818" ht="14.85" customHeight="1" x14ac:dyDescent="0.25"/>
    <row r="7819" ht="14.85" customHeight="1" x14ac:dyDescent="0.25"/>
    <row r="7820" ht="14.85" customHeight="1" x14ac:dyDescent="0.25"/>
    <row r="7821" ht="14.85" customHeight="1" x14ac:dyDescent="0.25"/>
    <row r="7822" ht="14.85" customHeight="1" x14ac:dyDescent="0.25"/>
    <row r="7823" ht="14.85" customHeight="1" x14ac:dyDescent="0.25"/>
    <row r="7824" ht="14.85" customHeight="1" x14ac:dyDescent="0.25"/>
    <row r="7825" ht="14.85" customHeight="1" x14ac:dyDescent="0.25"/>
    <row r="7826" ht="14.85" customHeight="1" x14ac:dyDescent="0.25"/>
    <row r="7827" ht="14.85" customHeight="1" x14ac:dyDescent="0.25"/>
    <row r="7828" ht="14.85" customHeight="1" x14ac:dyDescent="0.25"/>
    <row r="7829" ht="14.85" customHeight="1" x14ac:dyDescent="0.25"/>
    <row r="7830" ht="14.85" customHeight="1" x14ac:dyDescent="0.25"/>
    <row r="7831" ht="14.85" customHeight="1" x14ac:dyDescent="0.25"/>
    <row r="7832" ht="14.85" customHeight="1" x14ac:dyDescent="0.25"/>
    <row r="7833" ht="14.85" customHeight="1" x14ac:dyDescent="0.25"/>
    <row r="7834" ht="14.85" customHeight="1" x14ac:dyDescent="0.25"/>
    <row r="7835" ht="14.85" customHeight="1" x14ac:dyDescent="0.25"/>
    <row r="7836" ht="14.85" customHeight="1" x14ac:dyDescent="0.25"/>
    <row r="7837" ht="14.85" customHeight="1" x14ac:dyDescent="0.25"/>
    <row r="7838" ht="14.85" customHeight="1" x14ac:dyDescent="0.25"/>
    <row r="7839" ht="14.85" customHeight="1" x14ac:dyDescent="0.25"/>
    <row r="7840" ht="14.85" customHeight="1" x14ac:dyDescent="0.25"/>
    <row r="7841" ht="14.85" customHeight="1" x14ac:dyDescent="0.25"/>
    <row r="7842" ht="14.85" customHeight="1" x14ac:dyDescent="0.25"/>
    <row r="7843" ht="14.85" customHeight="1" x14ac:dyDescent="0.25"/>
    <row r="7844" ht="14.85" customHeight="1" x14ac:dyDescent="0.25"/>
    <row r="7845" ht="14.85" customHeight="1" x14ac:dyDescent="0.25"/>
    <row r="7846" ht="14.85" customHeight="1" x14ac:dyDescent="0.25"/>
    <row r="7847" ht="14.85" customHeight="1" x14ac:dyDescent="0.25"/>
    <row r="7848" ht="14.85" customHeight="1" x14ac:dyDescent="0.25"/>
    <row r="7849" ht="14.85" customHeight="1" x14ac:dyDescent="0.25"/>
    <row r="7850" ht="14.85" customHeight="1" x14ac:dyDescent="0.25"/>
    <row r="7851" ht="14.85" customHeight="1" x14ac:dyDescent="0.25"/>
    <row r="7852" ht="14.85" customHeight="1" x14ac:dyDescent="0.25"/>
    <row r="7853" ht="14.85" customHeight="1" x14ac:dyDescent="0.25"/>
    <row r="7854" ht="14.85" customHeight="1" x14ac:dyDescent="0.25"/>
    <row r="7855" ht="14.85" customHeight="1" x14ac:dyDescent="0.25"/>
    <row r="7856" ht="14.85" customHeight="1" x14ac:dyDescent="0.25"/>
    <row r="7857" ht="14.85" customHeight="1" x14ac:dyDescent="0.25"/>
    <row r="7858" ht="14.85" customHeight="1" x14ac:dyDescent="0.25"/>
    <row r="7859" ht="14.85" customHeight="1" x14ac:dyDescent="0.25"/>
    <row r="7860" ht="14.85" customHeight="1" x14ac:dyDescent="0.25"/>
    <row r="7861" ht="14.85" customHeight="1" x14ac:dyDescent="0.25"/>
    <row r="7862" ht="14.85" customHeight="1" x14ac:dyDescent="0.25"/>
    <row r="7863" ht="14.85" customHeight="1" x14ac:dyDescent="0.25"/>
    <row r="7864" ht="14.85" customHeight="1" x14ac:dyDescent="0.25"/>
    <row r="7865" ht="14.85" customHeight="1" x14ac:dyDescent="0.25"/>
    <row r="7866" ht="14.85" customHeight="1" x14ac:dyDescent="0.25"/>
    <row r="7867" ht="14.85" customHeight="1" x14ac:dyDescent="0.25"/>
    <row r="7868" ht="14.85" customHeight="1" x14ac:dyDescent="0.25"/>
    <row r="7869" ht="14.85" customHeight="1" x14ac:dyDescent="0.25"/>
    <row r="7870" ht="14.85" customHeight="1" x14ac:dyDescent="0.25"/>
    <row r="7871" ht="14.85" customHeight="1" x14ac:dyDescent="0.25"/>
    <row r="7872" ht="14.85" customHeight="1" x14ac:dyDescent="0.25"/>
    <row r="7873" ht="14.85" customHeight="1" x14ac:dyDescent="0.25"/>
    <row r="7874" ht="14.85" customHeight="1" x14ac:dyDescent="0.25"/>
    <row r="7875" ht="14.85" customHeight="1" x14ac:dyDescent="0.25"/>
    <row r="7876" ht="14.85" customHeight="1" x14ac:dyDescent="0.25"/>
    <row r="7877" ht="14.85" customHeight="1" x14ac:dyDescent="0.25"/>
    <row r="7878" ht="14.85" customHeight="1" x14ac:dyDescent="0.25"/>
    <row r="7879" ht="14.85" customHeight="1" x14ac:dyDescent="0.25"/>
    <row r="7880" ht="14.85" customHeight="1" x14ac:dyDescent="0.25"/>
    <row r="7881" ht="14.85" customHeight="1" x14ac:dyDescent="0.25"/>
    <row r="7882" ht="14.85" customHeight="1" x14ac:dyDescent="0.25"/>
    <row r="7883" ht="14.85" customHeight="1" x14ac:dyDescent="0.25"/>
    <row r="7884" ht="14.85" customHeight="1" x14ac:dyDescent="0.25"/>
    <row r="7885" ht="14.85" customHeight="1" x14ac:dyDescent="0.25"/>
    <row r="7886" ht="14.85" customHeight="1" x14ac:dyDescent="0.25"/>
    <row r="7887" ht="14.85" customHeight="1" x14ac:dyDescent="0.25"/>
    <row r="7888" ht="14.85" customHeight="1" x14ac:dyDescent="0.25"/>
    <row r="7889" ht="14.85" customHeight="1" x14ac:dyDescent="0.25"/>
    <row r="7890" ht="14.85" customHeight="1" x14ac:dyDescent="0.25"/>
    <row r="7891" ht="14.85" customHeight="1" x14ac:dyDescent="0.25"/>
    <row r="7892" ht="14.85" customHeight="1" x14ac:dyDescent="0.25"/>
    <row r="7893" ht="14.85" customHeight="1" x14ac:dyDescent="0.25"/>
    <row r="7894" ht="14.85" customHeight="1" x14ac:dyDescent="0.25"/>
    <row r="7895" ht="14.85" customHeight="1" x14ac:dyDescent="0.25"/>
    <row r="7896" ht="14.85" customHeight="1" x14ac:dyDescent="0.25"/>
    <row r="7897" ht="14.85" customHeight="1" x14ac:dyDescent="0.25"/>
    <row r="7898" ht="14.85" customHeight="1" x14ac:dyDescent="0.25"/>
    <row r="7899" ht="14.85" customHeight="1" x14ac:dyDescent="0.25"/>
    <row r="7900" ht="14.85" customHeight="1" x14ac:dyDescent="0.25"/>
    <row r="7901" ht="14.85" customHeight="1" x14ac:dyDescent="0.25"/>
    <row r="7902" ht="14.85" customHeight="1" x14ac:dyDescent="0.25"/>
    <row r="7903" ht="14.85" customHeight="1" x14ac:dyDescent="0.25"/>
    <row r="7904" ht="14.85" customHeight="1" x14ac:dyDescent="0.25"/>
    <row r="7905" ht="14.85" customHeight="1" x14ac:dyDescent="0.25"/>
    <row r="7906" ht="14.85" customHeight="1" x14ac:dyDescent="0.25"/>
    <row r="7907" ht="14.85" customHeight="1" x14ac:dyDescent="0.25"/>
    <row r="7908" ht="14.85" customHeight="1" x14ac:dyDescent="0.25"/>
    <row r="7909" ht="14.85" customHeight="1" x14ac:dyDescent="0.25"/>
    <row r="7910" ht="14.85" customHeight="1" x14ac:dyDescent="0.25"/>
    <row r="7911" ht="14.85" customHeight="1" x14ac:dyDescent="0.25"/>
    <row r="7912" ht="14.85" customHeight="1" x14ac:dyDescent="0.25"/>
    <row r="7913" ht="14.85" customHeight="1" x14ac:dyDescent="0.25"/>
    <row r="7914" ht="14.85" customHeight="1" x14ac:dyDescent="0.25"/>
    <row r="7915" ht="14.85" customHeight="1" x14ac:dyDescent="0.25"/>
    <row r="7916" ht="14.85" customHeight="1" x14ac:dyDescent="0.25"/>
    <row r="7917" ht="14.85" customHeight="1" x14ac:dyDescent="0.25"/>
    <row r="7918" ht="14.85" customHeight="1" x14ac:dyDescent="0.25"/>
    <row r="7919" ht="14.85" customHeight="1" x14ac:dyDescent="0.25"/>
    <row r="7920" ht="14.85" customHeight="1" x14ac:dyDescent="0.25"/>
    <row r="7921" ht="14.85" customHeight="1" x14ac:dyDescent="0.25"/>
    <row r="7922" ht="14.85" customHeight="1" x14ac:dyDescent="0.25"/>
    <row r="7923" ht="14.85" customHeight="1" x14ac:dyDescent="0.25"/>
    <row r="7924" ht="14.85" customHeight="1" x14ac:dyDescent="0.25"/>
    <row r="7925" ht="14.85" customHeight="1" x14ac:dyDescent="0.25"/>
    <row r="7926" ht="14.85" customHeight="1" x14ac:dyDescent="0.25"/>
    <row r="7927" ht="14.85" customHeight="1" x14ac:dyDescent="0.25"/>
    <row r="7928" ht="14.85" customHeight="1" x14ac:dyDescent="0.25"/>
    <row r="7929" ht="14.85" customHeight="1" x14ac:dyDescent="0.25"/>
    <row r="7930" ht="14.85" customHeight="1" x14ac:dyDescent="0.25"/>
    <row r="7931" ht="14.85" customHeight="1" x14ac:dyDescent="0.25"/>
    <row r="7932" ht="14.85" customHeight="1" x14ac:dyDescent="0.25"/>
    <row r="7933" ht="14.85" customHeight="1" x14ac:dyDescent="0.25"/>
    <row r="7934" ht="14.85" customHeight="1" x14ac:dyDescent="0.25"/>
    <row r="7935" ht="14.85" customHeight="1" x14ac:dyDescent="0.25"/>
    <row r="7936" ht="14.85" customHeight="1" x14ac:dyDescent="0.25"/>
    <row r="7937" ht="14.85" customHeight="1" x14ac:dyDescent="0.25"/>
    <row r="7938" ht="14.85" customHeight="1" x14ac:dyDescent="0.25"/>
    <row r="7939" ht="14.85" customHeight="1" x14ac:dyDescent="0.25"/>
    <row r="7940" ht="14.85" customHeight="1" x14ac:dyDescent="0.25"/>
    <row r="7941" ht="14.85" customHeight="1" x14ac:dyDescent="0.25"/>
    <row r="7942" ht="14.85" customHeight="1" x14ac:dyDescent="0.25"/>
    <row r="7943" ht="14.85" customHeight="1" x14ac:dyDescent="0.25"/>
    <row r="7944" ht="14.85" customHeight="1" x14ac:dyDescent="0.25"/>
    <row r="7945" ht="14.85" customHeight="1" x14ac:dyDescent="0.25"/>
    <row r="7946" ht="14.85" customHeight="1" x14ac:dyDescent="0.25"/>
    <row r="7947" ht="14.85" customHeight="1" x14ac:dyDescent="0.25"/>
    <row r="7948" ht="14.85" customHeight="1" x14ac:dyDescent="0.25"/>
    <row r="7949" ht="14.85" customHeight="1" x14ac:dyDescent="0.25"/>
    <row r="7950" ht="14.85" customHeight="1" x14ac:dyDescent="0.25"/>
    <row r="7951" ht="14.85" customHeight="1" x14ac:dyDescent="0.25"/>
    <row r="7952" ht="14.85" customHeight="1" x14ac:dyDescent="0.25"/>
    <row r="7953" ht="14.85" customHeight="1" x14ac:dyDescent="0.25"/>
    <row r="7954" ht="14.85" customHeight="1" x14ac:dyDescent="0.25"/>
    <row r="7955" ht="14.85" customHeight="1" x14ac:dyDescent="0.25"/>
    <row r="7956" ht="14.85" customHeight="1" x14ac:dyDescent="0.25"/>
    <row r="7957" ht="14.85" customHeight="1" x14ac:dyDescent="0.25"/>
    <row r="7958" ht="14.85" customHeight="1" x14ac:dyDescent="0.25"/>
    <row r="7959" ht="14.85" customHeight="1" x14ac:dyDescent="0.25"/>
    <row r="7960" ht="14.85" customHeight="1" x14ac:dyDescent="0.25"/>
    <row r="7961" ht="14.85" customHeight="1" x14ac:dyDescent="0.25"/>
    <row r="7962" ht="14.85" customHeight="1" x14ac:dyDescent="0.25"/>
    <row r="7963" ht="14.85" customHeight="1" x14ac:dyDescent="0.25"/>
    <row r="7964" ht="14.85" customHeight="1" x14ac:dyDescent="0.25"/>
    <row r="7965" ht="14.85" customHeight="1" x14ac:dyDescent="0.25"/>
    <row r="7966" ht="14.85" customHeight="1" x14ac:dyDescent="0.25"/>
    <row r="7967" ht="14.85" customHeight="1" x14ac:dyDescent="0.25"/>
    <row r="7968" ht="14.85" customHeight="1" x14ac:dyDescent="0.25"/>
    <row r="7969" ht="14.85" customHeight="1" x14ac:dyDescent="0.25"/>
    <row r="7970" ht="14.85" customHeight="1" x14ac:dyDescent="0.25"/>
    <row r="7971" ht="14.85" customHeight="1" x14ac:dyDescent="0.25"/>
    <row r="7972" ht="14.85" customHeight="1" x14ac:dyDescent="0.25"/>
    <row r="7973" ht="14.85" customHeight="1" x14ac:dyDescent="0.25"/>
    <row r="7974" ht="14.85" customHeight="1" x14ac:dyDescent="0.25"/>
    <row r="7975" ht="14.85" customHeight="1" x14ac:dyDescent="0.25"/>
    <row r="7976" ht="14.85" customHeight="1" x14ac:dyDescent="0.25"/>
    <row r="7977" ht="14.85" customHeight="1" x14ac:dyDescent="0.25"/>
    <row r="7978" ht="14.85" customHeight="1" x14ac:dyDescent="0.25"/>
    <row r="7979" ht="14.85" customHeight="1" x14ac:dyDescent="0.25"/>
    <row r="7980" ht="14.85" customHeight="1" x14ac:dyDescent="0.25"/>
    <row r="7981" ht="14.85" customHeight="1" x14ac:dyDescent="0.25"/>
    <row r="7982" ht="14.85" customHeight="1" x14ac:dyDescent="0.25"/>
    <row r="7983" ht="14.85" customHeight="1" x14ac:dyDescent="0.25"/>
    <row r="7984" ht="14.85" customHeight="1" x14ac:dyDescent="0.25"/>
    <row r="7985" ht="14.85" customHeight="1" x14ac:dyDescent="0.25"/>
    <row r="7986" ht="14.85" customHeight="1" x14ac:dyDescent="0.25"/>
    <row r="7987" ht="14.85" customHeight="1" x14ac:dyDescent="0.25"/>
    <row r="7988" ht="14.85" customHeight="1" x14ac:dyDescent="0.25"/>
    <row r="7989" ht="14.85" customHeight="1" x14ac:dyDescent="0.25"/>
    <row r="7990" ht="14.85" customHeight="1" x14ac:dyDescent="0.25"/>
    <row r="7991" ht="14.85" customHeight="1" x14ac:dyDescent="0.25"/>
    <row r="7992" ht="14.85" customHeight="1" x14ac:dyDescent="0.25"/>
    <row r="7993" ht="14.85" customHeight="1" x14ac:dyDescent="0.25"/>
    <row r="7994" ht="14.85" customHeight="1" x14ac:dyDescent="0.25"/>
    <row r="7995" ht="14.85" customHeight="1" x14ac:dyDescent="0.25"/>
    <row r="7996" ht="14.85" customHeight="1" x14ac:dyDescent="0.25"/>
    <row r="7997" ht="14.85" customHeight="1" x14ac:dyDescent="0.25"/>
    <row r="7998" ht="14.85" customHeight="1" x14ac:dyDescent="0.25"/>
    <row r="7999" ht="14.85" customHeight="1" x14ac:dyDescent="0.25"/>
    <row r="8000" ht="14.85" customHeight="1" x14ac:dyDescent="0.25"/>
    <row r="8001" ht="14.85" customHeight="1" x14ac:dyDescent="0.25"/>
    <row r="8002" ht="14.85" customHeight="1" x14ac:dyDescent="0.25"/>
    <row r="8003" ht="14.85" customHeight="1" x14ac:dyDescent="0.25"/>
    <row r="8004" ht="14.85" customHeight="1" x14ac:dyDescent="0.25"/>
    <row r="8005" ht="14.85" customHeight="1" x14ac:dyDescent="0.25"/>
    <row r="8006" ht="14.85" customHeight="1" x14ac:dyDescent="0.25"/>
    <row r="8007" ht="14.85" customHeight="1" x14ac:dyDescent="0.25"/>
    <row r="8008" ht="14.85" customHeight="1" x14ac:dyDescent="0.25"/>
    <row r="8009" ht="14.85" customHeight="1" x14ac:dyDescent="0.25"/>
    <row r="8010" ht="14.85" customHeight="1" x14ac:dyDescent="0.25"/>
    <row r="8011" ht="14.85" customHeight="1" x14ac:dyDescent="0.25"/>
    <row r="8012" ht="14.85" customHeight="1" x14ac:dyDescent="0.25"/>
    <row r="8013" ht="14.85" customHeight="1" x14ac:dyDescent="0.25"/>
    <row r="8014" ht="14.85" customHeight="1" x14ac:dyDescent="0.25"/>
    <row r="8015" ht="14.85" customHeight="1" x14ac:dyDescent="0.25"/>
    <row r="8016" ht="14.85" customHeight="1" x14ac:dyDescent="0.25"/>
    <row r="8017" ht="14.85" customHeight="1" x14ac:dyDescent="0.25"/>
    <row r="8018" ht="14.85" customHeight="1" x14ac:dyDescent="0.25"/>
    <row r="8019" ht="14.85" customHeight="1" x14ac:dyDescent="0.25"/>
    <row r="8020" ht="14.85" customHeight="1" x14ac:dyDescent="0.25"/>
    <row r="8021" ht="14.85" customHeight="1" x14ac:dyDescent="0.25"/>
    <row r="8022" ht="14.85" customHeight="1" x14ac:dyDescent="0.25"/>
    <row r="8023" ht="14.85" customHeight="1" x14ac:dyDescent="0.25"/>
    <row r="8024" ht="14.85" customHeight="1" x14ac:dyDescent="0.25"/>
    <row r="8025" ht="14.85" customHeight="1" x14ac:dyDescent="0.25"/>
    <row r="8026" ht="14.85" customHeight="1" x14ac:dyDescent="0.25"/>
    <row r="8027" ht="14.85" customHeight="1" x14ac:dyDescent="0.25"/>
    <row r="8028" ht="14.85" customHeight="1" x14ac:dyDescent="0.25"/>
    <row r="8029" ht="14.85" customHeight="1" x14ac:dyDescent="0.25"/>
    <row r="8030" ht="14.85" customHeight="1" x14ac:dyDescent="0.25"/>
    <row r="8031" ht="14.85" customHeight="1" x14ac:dyDescent="0.25"/>
    <row r="8032" ht="14.85" customHeight="1" x14ac:dyDescent="0.25"/>
    <row r="8033" ht="14.85" customHeight="1" x14ac:dyDescent="0.25"/>
    <row r="8034" ht="14.85" customHeight="1" x14ac:dyDescent="0.25"/>
    <row r="8035" ht="14.85" customHeight="1" x14ac:dyDescent="0.25"/>
    <row r="8036" ht="14.85" customHeight="1" x14ac:dyDescent="0.25"/>
    <row r="8037" ht="14.85" customHeight="1" x14ac:dyDescent="0.25"/>
    <row r="8038" ht="14.85" customHeight="1" x14ac:dyDescent="0.25"/>
    <row r="8039" ht="14.85" customHeight="1" x14ac:dyDescent="0.25"/>
    <row r="8040" ht="14.85" customHeight="1" x14ac:dyDescent="0.25"/>
    <row r="8041" ht="14.85" customHeight="1" x14ac:dyDescent="0.25"/>
    <row r="8042" ht="14.85" customHeight="1" x14ac:dyDescent="0.25"/>
    <row r="8043" ht="14.85" customHeight="1" x14ac:dyDescent="0.25"/>
    <row r="8044" ht="14.85" customHeight="1" x14ac:dyDescent="0.25"/>
    <row r="8045" ht="14.85" customHeight="1" x14ac:dyDescent="0.25"/>
    <row r="8046" ht="14.85" customHeight="1" x14ac:dyDescent="0.25"/>
    <row r="8047" ht="14.85" customHeight="1" x14ac:dyDescent="0.25"/>
    <row r="8048" ht="14.85" customHeight="1" x14ac:dyDescent="0.25"/>
    <row r="8049" ht="14.85" customHeight="1" x14ac:dyDescent="0.25"/>
    <row r="8050" ht="14.85" customHeight="1" x14ac:dyDescent="0.25"/>
    <row r="8051" ht="14.85" customHeight="1" x14ac:dyDescent="0.25"/>
    <row r="8052" ht="14.85" customHeight="1" x14ac:dyDescent="0.25"/>
    <row r="8053" ht="14.85" customHeight="1" x14ac:dyDescent="0.25"/>
    <row r="8054" ht="14.85" customHeight="1" x14ac:dyDescent="0.25"/>
    <row r="8055" ht="14.85" customHeight="1" x14ac:dyDescent="0.25"/>
    <row r="8056" ht="14.85" customHeight="1" x14ac:dyDescent="0.25"/>
    <row r="8057" ht="14.85" customHeight="1" x14ac:dyDescent="0.25"/>
    <row r="8058" ht="14.85" customHeight="1" x14ac:dyDescent="0.25"/>
    <row r="8059" ht="14.85" customHeight="1" x14ac:dyDescent="0.25"/>
    <row r="8060" ht="14.85" customHeight="1" x14ac:dyDescent="0.25"/>
    <row r="8061" ht="14.85" customHeight="1" x14ac:dyDescent="0.25"/>
    <row r="8062" ht="14.85" customHeight="1" x14ac:dyDescent="0.25"/>
    <row r="8063" ht="14.85" customHeight="1" x14ac:dyDescent="0.25"/>
    <row r="8064" ht="14.85" customHeight="1" x14ac:dyDescent="0.25"/>
    <row r="8065" ht="14.85" customHeight="1" x14ac:dyDescent="0.25"/>
    <row r="8066" ht="14.85" customHeight="1" x14ac:dyDescent="0.25"/>
    <row r="8067" ht="14.85" customHeight="1" x14ac:dyDescent="0.25"/>
    <row r="8068" ht="14.85" customHeight="1" x14ac:dyDescent="0.25"/>
    <row r="8069" ht="14.85" customHeight="1" x14ac:dyDescent="0.25"/>
    <row r="8070" ht="14.85" customHeight="1" x14ac:dyDescent="0.25"/>
    <row r="8071" ht="14.85" customHeight="1" x14ac:dyDescent="0.25"/>
    <row r="8072" ht="14.85" customHeight="1" x14ac:dyDescent="0.25"/>
    <row r="8073" ht="14.85" customHeight="1" x14ac:dyDescent="0.25"/>
    <row r="8074" ht="14.85" customHeight="1" x14ac:dyDescent="0.25"/>
    <row r="8075" ht="14.85" customHeight="1" x14ac:dyDescent="0.25"/>
    <row r="8076" ht="14.85" customHeight="1" x14ac:dyDescent="0.25"/>
    <row r="8077" ht="14.85" customHeight="1" x14ac:dyDescent="0.25"/>
    <row r="8078" ht="14.85" customHeight="1" x14ac:dyDescent="0.25"/>
    <row r="8079" ht="14.85" customHeight="1" x14ac:dyDescent="0.25"/>
    <row r="8080" ht="14.85" customHeight="1" x14ac:dyDescent="0.25"/>
    <row r="8081" ht="14.85" customHeight="1" x14ac:dyDescent="0.25"/>
    <row r="8082" ht="14.85" customHeight="1" x14ac:dyDescent="0.25"/>
    <row r="8083" ht="14.85" customHeight="1" x14ac:dyDescent="0.25"/>
    <row r="8084" ht="14.85" customHeight="1" x14ac:dyDescent="0.25"/>
    <row r="8085" ht="14.85" customHeight="1" x14ac:dyDescent="0.25"/>
    <row r="8086" ht="14.85" customHeight="1" x14ac:dyDescent="0.25"/>
    <row r="8087" ht="14.85" customHeight="1" x14ac:dyDescent="0.25"/>
    <row r="8088" ht="14.85" customHeight="1" x14ac:dyDescent="0.25"/>
    <row r="8089" ht="14.85" customHeight="1" x14ac:dyDescent="0.25"/>
    <row r="8090" ht="14.85" customHeight="1" x14ac:dyDescent="0.25"/>
    <row r="8091" ht="14.85" customHeight="1" x14ac:dyDescent="0.25"/>
    <row r="8092" ht="14.85" customHeight="1" x14ac:dyDescent="0.25"/>
    <row r="8093" ht="14.85" customHeight="1" x14ac:dyDescent="0.25"/>
    <row r="8094" ht="14.85" customHeight="1" x14ac:dyDescent="0.25"/>
    <row r="8095" ht="14.85" customHeight="1" x14ac:dyDescent="0.25"/>
    <row r="8096" ht="14.85" customHeight="1" x14ac:dyDescent="0.25"/>
    <row r="8097" ht="14.85" customHeight="1" x14ac:dyDescent="0.25"/>
    <row r="8098" ht="14.85" customHeight="1" x14ac:dyDescent="0.25"/>
    <row r="8099" ht="14.85" customHeight="1" x14ac:dyDescent="0.25"/>
    <row r="8100" ht="14.85" customHeight="1" x14ac:dyDescent="0.25"/>
    <row r="8101" ht="14.85" customHeight="1" x14ac:dyDescent="0.25"/>
    <row r="8102" ht="14.85" customHeight="1" x14ac:dyDescent="0.25"/>
    <row r="8103" ht="14.85" customHeight="1" x14ac:dyDescent="0.25"/>
    <row r="8104" ht="14.85" customHeight="1" x14ac:dyDescent="0.25"/>
    <row r="8105" ht="14.85" customHeight="1" x14ac:dyDescent="0.25"/>
    <row r="8106" ht="14.85" customHeight="1" x14ac:dyDescent="0.25"/>
    <row r="8107" ht="14.85" customHeight="1" x14ac:dyDescent="0.25"/>
    <row r="8108" ht="14.85" customHeight="1" x14ac:dyDescent="0.25"/>
    <row r="8109" ht="14.85" customHeight="1" x14ac:dyDescent="0.25"/>
    <row r="8110" ht="14.85" customHeight="1" x14ac:dyDescent="0.25"/>
    <row r="8111" ht="14.85" customHeight="1" x14ac:dyDescent="0.25"/>
    <row r="8112" ht="14.85" customHeight="1" x14ac:dyDescent="0.25"/>
    <row r="8113" ht="14.85" customHeight="1" x14ac:dyDescent="0.25"/>
    <row r="8114" ht="14.85" customHeight="1" x14ac:dyDescent="0.25"/>
    <row r="8115" ht="14.85" customHeight="1" x14ac:dyDescent="0.25"/>
    <row r="8116" ht="14.85" customHeight="1" x14ac:dyDescent="0.25"/>
    <row r="8117" ht="14.85" customHeight="1" x14ac:dyDescent="0.25"/>
    <row r="8118" ht="14.85" customHeight="1" x14ac:dyDescent="0.25"/>
    <row r="8119" ht="14.85" customHeight="1" x14ac:dyDescent="0.25"/>
    <row r="8120" ht="14.85" customHeight="1" x14ac:dyDescent="0.25"/>
    <row r="8121" ht="14.85" customHeight="1" x14ac:dyDescent="0.25"/>
    <row r="8122" ht="14.85" customHeight="1" x14ac:dyDescent="0.25"/>
    <row r="8123" ht="14.85" customHeight="1" x14ac:dyDescent="0.25"/>
    <row r="8124" ht="14.85" customHeight="1" x14ac:dyDescent="0.25"/>
    <row r="8125" ht="14.85" customHeight="1" x14ac:dyDescent="0.25"/>
    <row r="8126" ht="14.85" customHeight="1" x14ac:dyDescent="0.25"/>
    <row r="8127" ht="14.85" customHeight="1" x14ac:dyDescent="0.25"/>
    <row r="8128" ht="14.85" customHeight="1" x14ac:dyDescent="0.25"/>
    <row r="8129" ht="14.85" customHeight="1" x14ac:dyDescent="0.25"/>
    <row r="8130" ht="14.85" customHeight="1" x14ac:dyDescent="0.25"/>
    <row r="8131" ht="14.85" customHeight="1" x14ac:dyDescent="0.25"/>
    <row r="8132" ht="14.85" customHeight="1" x14ac:dyDescent="0.25"/>
    <row r="8133" ht="14.85" customHeight="1" x14ac:dyDescent="0.25"/>
    <row r="8134" ht="14.85" customHeight="1" x14ac:dyDescent="0.25"/>
    <row r="8135" ht="14.85" customHeight="1" x14ac:dyDescent="0.25"/>
    <row r="8136" ht="14.85" customHeight="1" x14ac:dyDescent="0.25"/>
    <row r="8137" ht="14.85" customHeight="1" x14ac:dyDescent="0.25"/>
    <row r="8138" ht="14.85" customHeight="1" x14ac:dyDescent="0.25"/>
    <row r="8139" ht="14.85" customHeight="1" x14ac:dyDescent="0.25"/>
    <row r="8140" ht="14.85" customHeight="1" x14ac:dyDescent="0.25"/>
    <row r="8141" ht="14.85" customHeight="1" x14ac:dyDescent="0.25"/>
    <row r="8142" ht="14.85" customHeight="1" x14ac:dyDescent="0.25"/>
    <row r="8143" ht="14.85" customHeight="1" x14ac:dyDescent="0.25"/>
    <row r="8144" ht="14.85" customHeight="1" x14ac:dyDescent="0.25"/>
    <row r="8145" ht="14.85" customHeight="1" x14ac:dyDescent="0.25"/>
    <row r="8146" ht="14.85" customHeight="1" x14ac:dyDescent="0.25"/>
    <row r="8147" ht="14.85" customHeight="1" x14ac:dyDescent="0.25"/>
    <row r="8148" ht="14.85" customHeight="1" x14ac:dyDescent="0.25"/>
    <row r="8149" ht="14.85" customHeight="1" x14ac:dyDescent="0.25"/>
    <row r="8150" ht="14.85" customHeight="1" x14ac:dyDescent="0.25"/>
    <row r="8151" ht="14.85" customHeight="1" x14ac:dyDescent="0.25"/>
    <row r="8152" ht="14.85" customHeight="1" x14ac:dyDescent="0.25"/>
    <row r="8153" ht="14.85" customHeight="1" x14ac:dyDescent="0.25"/>
    <row r="8154" ht="14.85" customHeight="1" x14ac:dyDescent="0.25"/>
    <row r="8155" ht="14.85" customHeight="1" x14ac:dyDescent="0.25"/>
    <row r="8156" ht="14.85" customHeight="1" x14ac:dyDescent="0.25"/>
    <row r="8157" ht="14.85" customHeight="1" x14ac:dyDescent="0.25"/>
    <row r="8158" ht="14.85" customHeight="1" x14ac:dyDescent="0.25"/>
    <row r="8159" ht="14.85" customHeight="1" x14ac:dyDescent="0.25"/>
    <row r="8160" ht="14.85" customHeight="1" x14ac:dyDescent="0.25"/>
    <row r="8161" ht="14.85" customHeight="1" x14ac:dyDescent="0.25"/>
    <row r="8162" ht="14.85" customHeight="1" x14ac:dyDescent="0.25"/>
    <row r="8163" ht="14.85" customHeight="1" x14ac:dyDescent="0.25"/>
    <row r="8164" ht="14.85" customHeight="1" x14ac:dyDescent="0.25"/>
    <row r="8165" ht="14.85" customHeight="1" x14ac:dyDescent="0.25"/>
    <row r="8166" ht="14.85" customHeight="1" x14ac:dyDescent="0.25"/>
    <row r="8167" ht="14.85" customHeight="1" x14ac:dyDescent="0.25"/>
    <row r="8168" ht="14.85" customHeight="1" x14ac:dyDescent="0.25"/>
    <row r="8169" ht="14.85" customHeight="1" x14ac:dyDescent="0.25"/>
    <row r="8170" ht="14.85" customHeight="1" x14ac:dyDescent="0.25"/>
    <row r="8171" ht="14.85" customHeight="1" x14ac:dyDescent="0.25"/>
    <row r="8172" ht="14.85" customHeight="1" x14ac:dyDescent="0.25"/>
    <row r="8173" ht="14.85" customHeight="1" x14ac:dyDescent="0.25"/>
    <row r="8174" ht="14.85" customHeight="1" x14ac:dyDescent="0.25"/>
    <row r="8175" ht="14.85" customHeight="1" x14ac:dyDescent="0.25"/>
    <row r="8176" ht="14.85" customHeight="1" x14ac:dyDescent="0.25"/>
    <row r="8177" ht="14.85" customHeight="1" x14ac:dyDescent="0.25"/>
    <row r="8178" ht="14.85" customHeight="1" x14ac:dyDescent="0.25"/>
    <row r="8179" ht="14.85" customHeight="1" x14ac:dyDescent="0.25"/>
    <row r="8180" ht="14.85" customHeight="1" x14ac:dyDescent="0.25"/>
    <row r="8181" ht="14.85" customHeight="1" x14ac:dyDescent="0.25"/>
    <row r="8182" ht="14.85" customHeight="1" x14ac:dyDescent="0.25"/>
    <row r="8183" ht="14.85" customHeight="1" x14ac:dyDescent="0.25"/>
    <row r="8184" ht="14.85" customHeight="1" x14ac:dyDescent="0.25"/>
    <row r="8185" ht="14.85" customHeight="1" x14ac:dyDescent="0.25"/>
    <row r="8186" ht="14.85" customHeight="1" x14ac:dyDescent="0.25"/>
    <row r="8187" ht="14.85" customHeight="1" x14ac:dyDescent="0.25"/>
    <row r="8188" ht="14.85" customHeight="1" x14ac:dyDescent="0.25"/>
    <row r="8189" ht="14.85" customHeight="1" x14ac:dyDescent="0.25"/>
    <row r="8190" ht="14.85" customHeight="1" x14ac:dyDescent="0.25"/>
    <row r="8191" ht="14.85" customHeight="1" x14ac:dyDescent="0.25"/>
    <row r="8192" ht="14.85" customHeight="1" x14ac:dyDescent="0.25"/>
    <row r="8193" ht="14.85" customHeight="1" x14ac:dyDescent="0.25"/>
    <row r="8194" ht="14.85" customHeight="1" x14ac:dyDescent="0.25"/>
    <row r="8195" ht="14.85" customHeight="1" x14ac:dyDescent="0.25"/>
    <row r="8196" ht="14.85" customHeight="1" x14ac:dyDescent="0.25"/>
    <row r="8197" ht="14.85" customHeight="1" x14ac:dyDescent="0.25"/>
    <row r="8198" ht="14.85" customHeight="1" x14ac:dyDescent="0.25"/>
    <row r="8199" ht="14.85" customHeight="1" x14ac:dyDescent="0.25"/>
    <row r="8200" ht="14.85" customHeight="1" x14ac:dyDescent="0.25"/>
    <row r="8201" ht="14.85" customHeight="1" x14ac:dyDescent="0.25"/>
    <row r="8202" ht="14.85" customHeight="1" x14ac:dyDescent="0.25"/>
    <row r="8203" ht="14.85" customHeight="1" x14ac:dyDescent="0.25"/>
    <row r="8204" ht="14.85" customHeight="1" x14ac:dyDescent="0.25"/>
    <row r="8205" ht="14.85" customHeight="1" x14ac:dyDescent="0.25"/>
    <row r="8206" ht="14.85" customHeight="1" x14ac:dyDescent="0.25"/>
    <row r="8207" ht="14.85" customHeight="1" x14ac:dyDescent="0.25"/>
    <row r="8208" ht="14.85" customHeight="1" x14ac:dyDescent="0.25"/>
    <row r="8209" ht="14.85" customHeight="1" x14ac:dyDescent="0.25"/>
    <row r="8210" ht="14.85" customHeight="1" x14ac:dyDescent="0.25"/>
    <row r="8211" ht="14.85" customHeight="1" x14ac:dyDescent="0.25"/>
    <row r="8212" ht="14.85" customHeight="1" x14ac:dyDescent="0.25"/>
    <row r="8213" ht="14.85" customHeight="1" x14ac:dyDescent="0.25"/>
    <row r="8214" ht="14.85" customHeight="1" x14ac:dyDescent="0.25"/>
    <row r="8215" ht="14.85" customHeight="1" x14ac:dyDescent="0.25"/>
    <row r="8216" ht="14.85" customHeight="1" x14ac:dyDescent="0.25"/>
    <row r="8217" ht="14.85" customHeight="1" x14ac:dyDescent="0.25"/>
    <row r="8218" ht="14.85" customHeight="1" x14ac:dyDescent="0.25"/>
    <row r="8219" ht="14.85" customHeight="1" x14ac:dyDescent="0.25"/>
    <row r="8220" ht="14.85" customHeight="1" x14ac:dyDescent="0.25"/>
    <row r="8221" ht="14.85" customHeight="1" x14ac:dyDescent="0.25"/>
    <row r="8222" ht="14.85" customHeight="1" x14ac:dyDescent="0.25"/>
    <row r="8223" ht="14.85" customHeight="1" x14ac:dyDescent="0.25"/>
    <row r="8224" ht="14.85" customHeight="1" x14ac:dyDescent="0.25"/>
    <row r="8225" ht="14.85" customHeight="1" x14ac:dyDescent="0.25"/>
    <row r="8226" ht="14.85" customHeight="1" x14ac:dyDescent="0.25"/>
    <row r="8227" ht="14.85" customHeight="1" x14ac:dyDescent="0.25"/>
    <row r="8228" ht="14.85" customHeight="1" x14ac:dyDescent="0.25"/>
    <row r="8229" ht="14.85" customHeight="1" x14ac:dyDescent="0.25"/>
    <row r="8230" ht="14.85" customHeight="1" x14ac:dyDescent="0.25"/>
    <row r="8231" ht="14.85" customHeight="1" x14ac:dyDescent="0.25"/>
    <row r="8232" ht="14.85" customHeight="1" x14ac:dyDescent="0.25"/>
    <row r="8233" ht="14.85" customHeight="1" x14ac:dyDescent="0.25"/>
    <row r="8234" ht="14.85" customHeight="1" x14ac:dyDescent="0.25"/>
    <row r="8235" ht="14.85" customHeight="1" x14ac:dyDescent="0.25"/>
    <row r="8236" ht="14.85" customHeight="1" x14ac:dyDescent="0.25"/>
    <row r="8237" ht="14.85" customHeight="1" x14ac:dyDescent="0.25"/>
    <row r="8238" ht="14.85" customHeight="1" x14ac:dyDescent="0.25"/>
    <row r="8239" ht="14.85" customHeight="1" x14ac:dyDescent="0.25"/>
    <row r="8240" ht="14.85" customHeight="1" x14ac:dyDescent="0.25"/>
    <row r="8241" ht="14.85" customHeight="1" x14ac:dyDescent="0.25"/>
    <row r="8242" ht="14.85" customHeight="1" x14ac:dyDescent="0.25"/>
    <row r="8243" ht="14.85" customHeight="1" x14ac:dyDescent="0.25"/>
    <row r="8244" ht="14.85" customHeight="1" x14ac:dyDescent="0.25"/>
    <row r="8245" ht="14.85" customHeight="1" x14ac:dyDescent="0.25"/>
    <row r="8246" ht="14.85" customHeight="1" x14ac:dyDescent="0.25"/>
    <row r="8247" ht="14.85" customHeight="1" x14ac:dyDescent="0.25"/>
    <row r="8248" ht="14.85" customHeight="1" x14ac:dyDescent="0.25"/>
    <row r="8249" ht="14.85" customHeight="1" x14ac:dyDescent="0.25"/>
    <row r="8250" ht="14.85" customHeight="1" x14ac:dyDescent="0.25"/>
    <row r="8251" ht="14.85" customHeight="1" x14ac:dyDescent="0.25"/>
    <row r="8252" ht="14.85" customHeight="1" x14ac:dyDescent="0.25"/>
    <row r="8253" ht="14.85" customHeight="1" x14ac:dyDescent="0.25"/>
    <row r="8254" ht="14.85" customHeight="1" x14ac:dyDescent="0.25"/>
    <row r="8255" ht="14.85" customHeight="1" x14ac:dyDescent="0.25"/>
    <row r="8256" ht="14.85" customHeight="1" x14ac:dyDescent="0.25"/>
    <row r="8257" ht="14.85" customHeight="1" x14ac:dyDescent="0.25"/>
    <row r="8258" ht="14.85" customHeight="1" x14ac:dyDescent="0.25"/>
    <row r="8259" ht="14.85" customHeight="1" x14ac:dyDescent="0.25"/>
    <row r="8260" ht="14.85" customHeight="1" x14ac:dyDescent="0.25"/>
    <row r="8261" ht="14.85" customHeight="1" x14ac:dyDescent="0.25"/>
    <row r="8262" ht="14.85" customHeight="1" x14ac:dyDescent="0.25"/>
    <row r="8263" ht="14.85" customHeight="1" x14ac:dyDescent="0.25"/>
    <row r="8264" ht="14.85" customHeight="1" x14ac:dyDescent="0.25"/>
    <row r="8265" ht="14.85" customHeight="1" x14ac:dyDescent="0.25"/>
    <row r="8266" ht="14.85" customHeight="1" x14ac:dyDescent="0.25"/>
    <row r="8267" ht="14.85" customHeight="1" x14ac:dyDescent="0.25"/>
    <row r="8268" ht="14.85" customHeight="1" x14ac:dyDescent="0.25"/>
    <row r="8269" ht="14.85" customHeight="1" x14ac:dyDescent="0.25"/>
    <row r="8270" ht="14.85" customHeight="1" x14ac:dyDescent="0.25"/>
    <row r="8271" ht="14.85" customHeight="1" x14ac:dyDescent="0.25"/>
    <row r="8272" ht="14.85" customHeight="1" x14ac:dyDescent="0.25"/>
    <row r="8273" ht="14.85" customHeight="1" x14ac:dyDescent="0.25"/>
    <row r="8274" ht="14.85" customHeight="1" x14ac:dyDescent="0.25"/>
    <row r="8275" ht="14.85" customHeight="1" x14ac:dyDescent="0.25"/>
    <row r="8276" ht="14.85" customHeight="1" x14ac:dyDescent="0.25"/>
    <row r="8277" ht="14.85" customHeight="1" x14ac:dyDescent="0.25"/>
    <row r="8278" ht="14.85" customHeight="1" x14ac:dyDescent="0.25"/>
    <row r="8279" ht="14.85" customHeight="1" x14ac:dyDescent="0.25"/>
    <row r="8280" ht="14.85" customHeight="1" x14ac:dyDescent="0.25"/>
    <row r="8281" ht="14.85" customHeight="1" x14ac:dyDescent="0.25"/>
    <row r="8282" ht="14.85" customHeight="1" x14ac:dyDescent="0.25"/>
    <row r="8283" ht="14.85" customHeight="1" x14ac:dyDescent="0.25"/>
    <row r="8284" ht="14.85" customHeight="1" x14ac:dyDescent="0.25"/>
    <row r="8285" ht="14.85" customHeight="1" x14ac:dyDescent="0.25"/>
    <row r="8286" ht="14.85" customHeight="1" x14ac:dyDescent="0.25"/>
    <row r="8287" ht="14.85" customHeight="1" x14ac:dyDescent="0.25"/>
    <row r="8288" ht="14.85" customHeight="1" x14ac:dyDescent="0.25"/>
    <row r="8289" ht="14.85" customHeight="1" x14ac:dyDescent="0.25"/>
    <row r="8290" ht="14.85" customHeight="1" x14ac:dyDescent="0.25"/>
    <row r="8291" ht="14.85" customHeight="1" x14ac:dyDescent="0.25"/>
    <row r="8292" ht="14.85" customHeight="1" x14ac:dyDescent="0.25"/>
    <row r="8293" ht="14.85" customHeight="1" x14ac:dyDescent="0.25"/>
    <row r="8294" ht="14.85" customHeight="1" x14ac:dyDescent="0.25"/>
    <row r="8295" ht="14.85" customHeight="1" x14ac:dyDescent="0.25"/>
    <row r="8296" ht="14.85" customHeight="1" x14ac:dyDescent="0.25"/>
    <row r="8297" ht="14.85" customHeight="1" x14ac:dyDescent="0.25"/>
    <row r="8298" ht="14.85" customHeight="1" x14ac:dyDescent="0.25"/>
    <row r="8299" ht="14.85" customHeight="1" x14ac:dyDescent="0.25"/>
    <row r="8300" ht="14.85" customHeight="1" x14ac:dyDescent="0.25"/>
    <row r="8301" ht="14.85" customHeight="1" x14ac:dyDescent="0.25"/>
    <row r="8302" ht="14.85" customHeight="1" x14ac:dyDescent="0.25"/>
    <row r="8303" ht="14.85" customHeight="1" x14ac:dyDescent="0.25"/>
    <row r="8304" ht="14.85" customHeight="1" x14ac:dyDescent="0.25"/>
    <row r="8305" ht="14.85" customHeight="1" x14ac:dyDescent="0.25"/>
    <row r="8306" ht="14.85" customHeight="1" x14ac:dyDescent="0.25"/>
    <row r="8307" ht="14.85" customHeight="1" x14ac:dyDescent="0.25"/>
    <row r="8308" ht="14.85" customHeight="1" x14ac:dyDescent="0.25"/>
    <row r="8309" ht="14.85" customHeight="1" x14ac:dyDescent="0.25"/>
    <row r="8310" ht="14.85" customHeight="1" x14ac:dyDescent="0.25"/>
    <row r="8311" ht="14.85" customHeight="1" x14ac:dyDescent="0.25"/>
    <row r="8312" ht="14.85" customHeight="1" x14ac:dyDescent="0.25"/>
    <row r="8313" ht="14.85" customHeight="1" x14ac:dyDescent="0.25"/>
    <row r="8314" ht="14.85" customHeight="1" x14ac:dyDescent="0.25"/>
    <row r="8315" ht="14.85" customHeight="1" x14ac:dyDescent="0.25"/>
    <row r="8316" ht="14.85" customHeight="1" x14ac:dyDescent="0.25"/>
    <row r="8317" ht="14.85" customHeight="1" x14ac:dyDescent="0.25"/>
    <row r="8318" ht="14.85" customHeight="1" x14ac:dyDescent="0.25"/>
    <row r="8319" ht="14.85" customHeight="1" x14ac:dyDescent="0.25"/>
    <row r="8320" ht="14.85" customHeight="1" x14ac:dyDescent="0.25"/>
    <row r="8321" ht="14.85" customHeight="1" x14ac:dyDescent="0.25"/>
    <row r="8322" ht="14.85" customHeight="1" x14ac:dyDescent="0.25"/>
    <row r="8323" ht="14.85" customHeight="1" x14ac:dyDescent="0.25"/>
    <row r="8324" ht="14.85" customHeight="1" x14ac:dyDescent="0.25"/>
    <row r="8325" ht="14.85" customHeight="1" x14ac:dyDescent="0.25"/>
    <row r="8326" ht="14.85" customHeight="1" x14ac:dyDescent="0.25"/>
    <row r="8327" ht="14.85" customHeight="1" x14ac:dyDescent="0.25"/>
    <row r="8328" ht="14.85" customHeight="1" x14ac:dyDescent="0.25"/>
    <row r="8329" ht="14.85" customHeight="1" x14ac:dyDescent="0.25"/>
    <row r="8330" ht="14.85" customHeight="1" x14ac:dyDescent="0.25"/>
    <row r="8331" ht="14.85" customHeight="1" x14ac:dyDescent="0.25"/>
    <row r="8332" ht="14.85" customHeight="1" x14ac:dyDescent="0.25"/>
    <row r="8333" ht="14.85" customHeight="1" x14ac:dyDescent="0.25"/>
    <row r="8334" ht="14.85" customHeight="1" x14ac:dyDescent="0.25"/>
    <row r="8335" ht="14.85" customHeight="1" x14ac:dyDescent="0.25"/>
    <row r="8336" ht="14.85" customHeight="1" x14ac:dyDescent="0.25"/>
    <row r="8337" ht="14.85" customHeight="1" x14ac:dyDescent="0.25"/>
    <row r="8338" ht="14.85" customHeight="1" x14ac:dyDescent="0.25"/>
    <row r="8339" ht="14.85" customHeight="1" x14ac:dyDescent="0.25"/>
    <row r="8340" ht="14.85" customHeight="1" x14ac:dyDescent="0.25"/>
    <row r="8341" ht="14.85" customHeight="1" x14ac:dyDescent="0.25"/>
    <row r="8342" ht="14.85" customHeight="1" x14ac:dyDescent="0.25"/>
    <row r="8343" ht="14.85" customHeight="1" x14ac:dyDescent="0.25"/>
    <row r="8344" ht="14.85" customHeight="1" x14ac:dyDescent="0.25"/>
    <row r="8345" ht="14.85" customHeight="1" x14ac:dyDescent="0.25"/>
    <row r="8346" ht="14.85" customHeight="1" x14ac:dyDescent="0.25"/>
    <row r="8347" ht="14.85" customHeight="1" x14ac:dyDescent="0.25"/>
    <row r="8348" ht="14.85" customHeight="1" x14ac:dyDescent="0.25"/>
    <row r="8349" ht="14.85" customHeight="1" x14ac:dyDescent="0.25"/>
    <row r="8350" ht="14.85" customHeight="1" x14ac:dyDescent="0.25"/>
    <row r="8351" ht="14.85" customHeight="1" x14ac:dyDescent="0.25"/>
    <row r="8352" ht="14.85" customHeight="1" x14ac:dyDescent="0.25"/>
    <row r="8353" ht="14.85" customHeight="1" x14ac:dyDescent="0.25"/>
    <row r="8354" ht="14.85" customHeight="1" x14ac:dyDescent="0.25"/>
    <row r="8355" ht="14.85" customHeight="1" x14ac:dyDescent="0.25"/>
    <row r="8356" ht="14.85" customHeight="1" x14ac:dyDescent="0.25"/>
    <row r="8357" ht="14.85" customHeight="1" x14ac:dyDescent="0.25"/>
    <row r="8358" ht="14.85" customHeight="1" x14ac:dyDescent="0.25"/>
    <row r="8359" ht="14.85" customHeight="1" x14ac:dyDescent="0.25"/>
    <row r="8360" ht="14.85" customHeight="1" x14ac:dyDescent="0.25"/>
    <row r="8361" ht="14.85" customHeight="1" x14ac:dyDescent="0.25"/>
    <row r="8362" ht="14.85" customHeight="1" x14ac:dyDescent="0.25"/>
    <row r="8363" ht="14.85" customHeight="1" x14ac:dyDescent="0.25"/>
    <row r="8364" ht="14.85" customHeight="1" x14ac:dyDescent="0.25"/>
    <row r="8365" ht="14.85" customHeight="1" x14ac:dyDescent="0.25"/>
    <row r="8366" ht="14.85" customHeight="1" x14ac:dyDescent="0.25"/>
    <row r="8367" ht="14.85" customHeight="1" x14ac:dyDescent="0.25"/>
    <row r="8368" ht="14.85" customHeight="1" x14ac:dyDescent="0.25"/>
    <row r="8369" ht="14.85" customHeight="1" x14ac:dyDescent="0.25"/>
    <row r="8370" ht="14.85" customHeight="1" x14ac:dyDescent="0.25"/>
    <row r="8371" ht="14.85" customHeight="1" x14ac:dyDescent="0.25"/>
    <row r="8372" ht="14.85" customHeight="1" x14ac:dyDescent="0.25"/>
    <row r="8373" ht="14.85" customHeight="1" x14ac:dyDescent="0.25"/>
    <row r="8374" ht="14.85" customHeight="1" x14ac:dyDescent="0.25"/>
    <row r="8375" ht="14.85" customHeight="1" x14ac:dyDescent="0.25"/>
    <row r="8376" ht="14.85" customHeight="1" x14ac:dyDescent="0.25"/>
    <row r="8377" ht="14.85" customHeight="1" x14ac:dyDescent="0.25"/>
    <row r="8378" ht="14.85" customHeight="1" x14ac:dyDescent="0.25"/>
    <row r="8379" ht="14.85" customHeight="1" x14ac:dyDescent="0.25"/>
    <row r="8380" ht="14.85" customHeight="1" x14ac:dyDescent="0.25"/>
    <row r="8381" ht="14.85" customHeight="1" x14ac:dyDescent="0.25"/>
    <row r="8382" ht="14.85" customHeight="1" x14ac:dyDescent="0.25"/>
    <row r="8383" ht="14.85" customHeight="1" x14ac:dyDescent="0.25"/>
    <row r="8384" ht="14.85" customHeight="1" x14ac:dyDescent="0.25"/>
    <row r="8385" ht="14.85" customHeight="1" x14ac:dyDescent="0.25"/>
    <row r="8386" ht="14.85" customHeight="1" x14ac:dyDescent="0.25"/>
    <row r="8387" ht="14.85" customHeight="1" x14ac:dyDescent="0.25"/>
    <row r="8388" ht="14.85" customHeight="1" x14ac:dyDescent="0.25"/>
    <row r="8389" ht="14.85" customHeight="1" x14ac:dyDescent="0.25"/>
    <row r="8390" ht="14.85" customHeight="1" x14ac:dyDescent="0.25"/>
    <row r="8391" ht="14.85" customHeight="1" x14ac:dyDescent="0.25"/>
    <row r="8392" ht="14.85" customHeight="1" x14ac:dyDescent="0.25"/>
    <row r="8393" ht="14.85" customHeight="1" x14ac:dyDescent="0.25"/>
    <row r="8394" ht="14.85" customHeight="1" x14ac:dyDescent="0.25"/>
    <row r="8395" ht="14.85" customHeight="1" x14ac:dyDescent="0.25"/>
    <row r="8396" ht="14.85" customHeight="1" x14ac:dyDescent="0.25"/>
    <row r="8397" ht="14.85" customHeight="1" x14ac:dyDescent="0.25"/>
    <row r="8398" ht="14.85" customHeight="1" x14ac:dyDescent="0.25"/>
    <row r="8399" ht="14.85" customHeight="1" x14ac:dyDescent="0.25"/>
    <row r="8400" ht="14.85" customHeight="1" x14ac:dyDescent="0.25"/>
    <row r="8401" ht="14.85" customHeight="1" x14ac:dyDescent="0.25"/>
    <row r="8402" ht="14.85" customHeight="1" x14ac:dyDescent="0.25"/>
    <row r="8403" ht="14.85" customHeight="1" x14ac:dyDescent="0.25"/>
    <row r="8404" ht="14.85" customHeight="1" x14ac:dyDescent="0.25"/>
    <row r="8405" ht="14.85" customHeight="1" x14ac:dyDescent="0.25"/>
    <row r="8406" ht="14.85" customHeight="1" x14ac:dyDescent="0.25"/>
    <row r="8407" ht="14.85" customHeight="1" x14ac:dyDescent="0.25"/>
    <row r="8408" ht="14.85" customHeight="1" x14ac:dyDescent="0.25"/>
    <row r="8409" ht="14.85" customHeight="1" x14ac:dyDescent="0.25"/>
    <row r="8410" ht="14.85" customHeight="1" x14ac:dyDescent="0.25"/>
    <row r="8411" ht="14.85" customHeight="1" x14ac:dyDescent="0.25"/>
    <row r="8412" ht="14.85" customHeight="1" x14ac:dyDescent="0.25"/>
    <row r="8413" ht="14.85" customHeight="1" x14ac:dyDescent="0.25"/>
    <row r="8414" ht="14.85" customHeight="1" x14ac:dyDescent="0.25"/>
    <row r="8415" ht="14.85" customHeight="1" x14ac:dyDescent="0.25"/>
    <row r="8416" ht="14.85" customHeight="1" x14ac:dyDescent="0.25"/>
    <row r="8417" ht="14.85" customHeight="1" x14ac:dyDescent="0.25"/>
    <row r="8418" ht="14.85" customHeight="1" x14ac:dyDescent="0.25"/>
    <row r="8419" ht="14.85" customHeight="1" x14ac:dyDescent="0.25"/>
    <row r="8420" ht="14.85" customHeight="1" x14ac:dyDescent="0.25"/>
    <row r="8421" ht="14.85" customHeight="1" x14ac:dyDescent="0.25"/>
    <row r="8422" ht="14.85" customHeight="1" x14ac:dyDescent="0.25"/>
    <row r="8423" ht="14.85" customHeight="1" x14ac:dyDescent="0.25"/>
    <row r="8424" ht="14.85" customHeight="1" x14ac:dyDescent="0.25"/>
    <row r="8425" ht="14.85" customHeight="1" x14ac:dyDescent="0.25"/>
    <row r="8426" ht="14.85" customHeight="1" x14ac:dyDescent="0.25"/>
    <row r="8427" ht="14.85" customHeight="1" x14ac:dyDescent="0.25"/>
    <row r="8428" ht="14.85" customHeight="1" x14ac:dyDescent="0.25"/>
    <row r="8429" ht="14.85" customHeight="1" x14ac:dyDescent="0.25"/>
    <row r="8430" ht="14.85" customHeight="1" x14ac:dyDescent="0.25"/>
    <row r="8431" ht="14.85" customHeight="1" x14ac:dyDescent="0.25"/>
    <row r="8432" ht="14.85" customHeight="1" x14ac:dyDescent="0.25"/>
    <row r="8433" ht="14.85" customHeight="1" x14ac:dyDescent="0.25"/>
    <row r="8434" ht="14.85" customHeight="1" x14ac:dyDescent="0.25"/>
    <row r="8435" ht="14.85" customHeight="1" x14ac:dyDescent="0.25"/>
    <row r="8436" ht="14.85" customHeight="1" x14ac:dyDescent="0.25"/>
    <row r="8437" ht="14.85" customHeight="1" x14ac:dyDescent="0.25"/>
    <row r="8438" ht="14.85" customHeight="1" x14ac:dyDescent="0.25"/>
    <row r="8439" ht="14.85" customHeight="1" x14ac:dyDescent="0.25"/>
    <row r="8440" ht="14.85" customHeight="1" x14ac:dyDescent="0.25"/>
    <row r="8441" ht="14.85" customHeight="1" x14ac:dyDescent="0.25"/>
    <row r="8442" ht="14.85" customHeight="1" x14ac:dyDescent="0.25"/>
    <row r="8443" ht="14.85" customHeight="1" x14ac:dyDescent="0.25"/>
    <row r="8444" ht="14.85" customHeight="1" x14ac:dyDescent="0.25"/>
    <row r="8445" ht="14.85" customHeight="1" x14ac:dyDescent="0.25"/>
    <row r="8446" ht="14.85" customHeight="1" x14ac:dyDescent="0.25"/>
    <row r="8447" ht="14.85" customHeight="1" x14ac:dyDescent="0.25"/>
    <row r="8448" ht="14.85" customHeight="1" x14ac:dyDescent="0.25"/>
    <row r="8449" ht="14.85" customHeight="1" x14ac:dyDescent="0.25"/>
    <row r="8450" ht="14.85" customHeight="1" x14ac:dyDescent="0.25"/>
    <row r="8451" ht="14.85" customHeight="1" x14ac:dyDescent="0.25"/>
    <row r="8452" ht="14.85" customHeight="1" x14ac:dyDescent="0.25"/>
    <row r="8453" ht="14.85" customHeight="1" x14ac:dyDescent="0.25"/>
    <row r="8454" ht="14.85" customHeight="1" x14ac:dyDescent="0.25"/>
    <row r="8455" ht="14.85" customHeight="1" x14ac:dyDescent="0.25"/>
    <row r="8456" ht="14.85" customHeight="1" x14ac:dyDescent="0.25"/>
    <row r="8457" ht="14.85" customHeight="1" x14ac:dyDescent="0.25"/>
    <row r="8458" ht="14.85" customHeight="1" x14ac:dyDescent="0.25"/>
    <row r="8459" ht="14.85" customHeight="1" x14ac:dyDescent="0.25"/>
    <row r="8460" ht="14.85" customHeight="1" x14ac:dyDescent="0.25"/>
    <row r="8461" ht="14.85" customHeight="1" x14ac:dyDescent="0.25"/>
    <row r="8462" ht="14.85" customHeight="1" x14ac:dyDescent="0.25"/>
    <row r="8463" ht="14.85" customHeight="1" x14ac:dyDescent="0.25"/>
    <row r="8464" ht="14.85" customHeight="1" x14ac:dyDescent="0.25"/>
    <row r="8465" ht="14.85" customHeight="1" x14ac:dyDescent="0.25"/>
    <row r="8466" ht="14.85" customHeight="1" x14ac:dyDescent="0.25"/>
    <row r="8467" ht="14.85" customHeight="1" x14ac:dyDescent="0.25"/>
    <row r="8468" ht="14.85" customHeight="1" x14ac:dyDescent="0.25"/>
    <row r="8469" ht="14.85" customHeight="1" x14ac:dyDescent="0.25"/>
    <row r="8470" ht="14.85" customHeight="1" x14ac:dyDescent="0.25"/>
    <row r="8471" ht="14.85" customHeight="1" x14ac:dyDescent="0.25"/>
    <row r="8472" ht="14.85" customHeight="1" x14ac:dyDescent="0.25"/>
    <row r="8473" ht="14.85" customHeight="1" x14ac:dyDescent="0.25"/>
    <row r="8474" ht="14.85" customHeight="1" x14ac:dyDescent="0.25"/>
    <row r="8475" ht="14.85" customHeight="1" x14ac:dyDescent="0.25"/>
    <row r="8476" ht="14.85" customHeight="1" x14ac:dyDescent="0.25"/>
    <row r="8477" ht="14.85" customHeight="1" x14ac:dyDescent="0.25"/>
    <row r="8478" ht="14.85" customHeight="1" x14ac:dyDescent="0.25"/>
    <row r="8479" ht="14.85" customHeight="1" x14ac:dyDescent="0.25"/>
    <row r="8480" ht="14.85" customHeight="1" x14ac:dyDescent="0.25"/>
    <row r="8481" ht="14.85" customHeight="1" x14ac:dyDescent="0.25"/>
    <row r="8482" ht="14.85" customHeight="1" x14ac:dyDescent="0.25"/>
    <row r="8483" ht="14.85" customHeight="1" x14ac:dyDescent="0.25"/>
    <row r="8484" ht="14.85" customHeight="1" x14ac:dyDescent="0.25"/>
    <row r="8485" ht="14.85" customHeight="1" x14ac:dyDescent="0.25"/>
    <row r="8486" ht="14.85" customHeight="1" x14ac:dyDescent="0.25"/>
    <row r="8487" ht="14.85" customHeight="1" x14ac:dyDescent="0.25"/>
    <row r="8488" ht="14.85" customHeight="1" x14ac:dyDescent="0.25"/>
    <row r="8489" ht="14.85" customHeight="1" x14ac:dyDescent="0.25"/>
    <row r="8490" ht="14.85" customHeight="1" x14ac:dyDescent="0.25"/>
    <row r="8491" ht="14.85" customHeight="1" x14ac:dyDescent="0.25"/>
    <row r="8492" ht="14.85" customHeight="1" x14ac:dyDescent="0.25"/>
    <row r="8493" ht="14.85" customHeight="1" x14ac:dyDescent="0.25"/>
    <row r="8494" ht="14.85" customHeight="1" x14ac:dyDescent="0.25"/>
    <row r="8495" ht="14.85" customHeight="1" x14ac:dyDescent="0.25"/>
    <row r="8496" ht="14.85" customHeight="1" x14ac:dyDescent="0.25"/>
    <row r="8497" ht="14.85" customHeight="1" x14ac:dyDescent="0.25"/>
    <row r="8498" ht="14.85" customHeight="1" x14ac:dyDescent="0.25"/>
    <row r="8499" ht="14.85" customHeight="1" x14ac:dyDescent="0.25"/>
    <row r="8500" ht="14.85" customHeight="1" x14ac:dyDescent="0.25"/>
    <row r="8501" ht="14.85" customHeight="1" x14ac:dyDescent="0.25"/>
    <row r="8502" ht="14.85" customHeight="1" x14ac:dyDescent="0.25"/>
    <row r="8503" ht="14.85" customHeight="1" x14ac:dyDescent="0.25"/>
    <row r="8504" ht="14.85" customHeight="1" x14ac:dyDescent="0.25"/>
    <row r="8505" ht="14.85" customHeight="1" x14ac:dyDescent="0.25"/>
    <row r="8506" ht="14.85" customHeight="1" x14ac:dyDescent="0.25"/>
    <row r="8507" ht="14.85" customHeight="1" x14ac:dyDescent="0.25"/>
    <row r="8508" ht="14.85" customHeight="1" x14ac:dyDescent="0.25"/>
    <row r="8509" ht="14.85" customHeight="1" x14ac:dyDescent="0.25"/>
    <row r="8510" ht="14.85" customHeight="1" x14ac:dyDescent="0.25"/>
    <row r="8511" ht="14.85" customHeight="1" x14ac:dyDescent="0.25"/>
    <row r="8512" ht="14.85" customHeight="1" x14ac:dyDescent="0.25"/>
    <row r="8513" ht="14.85" customHeight="1" x14ac:dyDescent="0.25"/>
    <row r="8514" ht="14.85" customHeight="1" x14ac:dyDescent="0.25"/>
    <row r="8515" ht="14.85" customHeight="1" x14ac:dyDescent="0.25"/>
    <row r="8516" ht="14.85" customHeight="1" x14ac:dyDescent="0.25"/>
    <row r="8517" ht="14.85" customHeight="1" x14ac:dyDescent="0.25"/>
    <row r="8518" ht="14.85" customHeight="1" x14ac:dyDescent="0.25"/>
    <row r="8519" ht="14.85" customHeight="1" x14ac:dyDescent="0.25"/>
    <row r="8520" ht="14.85" customHeight="1" x14ac:dyDescent="0.25"/>
    <row r="8521" ht="14.85" customHeight="1" x14ac:dyDescent="0.25"/>
    <row r="8522" ht="14.85" customHeight="1" x14ac:dyDescent="0.25"/>
    <row r="8523" ht="14.85" customHeight="1" x14ac:dyDescent="0.25"/>
    <row r="8524" ht="14.85" customHeight="1" x14ac:dyDescent="0.25"/>
    <row r="8525" ht="14.85" customHeight="1" x14ac:dyDescent="0.25"/>
    <row r="8526" ht="14.85" customHeight="1" x14ac:dyDescent="0.25"/>
    <row r="8527" ht="14.85" customHeight="1" x14ac:dyDescent="0.25"/>
    <row r="8528" ht="14.85" customHeight="1" x14ac:dyDescent="0.25"/>
    <row r="8529" ht="14.85" customHeight="1" x14ac:dyDescent="0.25"/>
    <row r="8530" ht="14.85" customHeight="1" x14ac:dyDescent="0.25"/>
    <row r="8531" ht="14.85" customHeight="1" x14ac:dyDescent="0.25"/>
    <row r="8532" ht="14.85" customHeight="1" x14ac:dyDescent="0.25"/>
    <row r="8533" ht="14.85" customHeight="1" x14ac:dyDescent="0.25"/>
    <row r="8534" ht="14.85" customHeight="1" x14ac:dyDescent="0.25"/>
    <row r="8535" ht="14.85" customHeight="1" x14ac:dyDescent="0.25"/>
    <row r="8536" ht="14.85" customHeight="1" x14ac:dyDescent="0.25"/>
    <row r="8537" ht="14.85" customHeight="1" x14ac:dyDescent="0.25"/>
    <row r="8538" ht="14.85" customHeight="1" x14ac:dyDescent="0.25"/>
    <row r="8539" ht="14.85" customHeight="1" x14ac:dyDescent="0.25"/>
    <row r="8540" ht="14.85" customHeight="1" x14ac:dyDescent="0.25"/>
    <row r="8541" ht="14.85" customHeight="1" x14ac:dyDescent="0.25"/>
    <row r="8542" ht="14.85" customHeight="1" x14ac:dyDescent="0.25"/>
    <row r="8543" ht="14.85" customHeight="1" x14ac:dyDescent="0.25"/>
    <row r="8544" ht="14.85" customHeight="1" x14ac:dyDescent="0.25"/>
    <row r="8545" ht="14.85" customHeight="1" x14ac:dyDescent="0.25"/>
    <row r="8546" ht="14.85" customHeight="1" x14ac:dyDescent="0.25"/>
    <row r="8547" ht="14.85" customHeight="1" x14ac:dyDescent="0.25"/>
    <row r="8548" ht="14.85" customHeight="1" x14ac:dyDescent="0.25"/>
    <row r="8549" ht="14.85" customHeight="1" x14ac:dyDescent="0.25"/>
    <row r="8550" ht="14.85" customHeight="1" x14ac:dyDescent="0.25"/>
    <row r="8551" ht="14.85" customHeight="1" x14ac:dyDescent="0.25"/>
    <row r="8552" ht="14.85" customHeight="1" x14ac:dyDescent="0.25"/>
    <row r="8553" ht="14.85" customHeight="1" x14ac:dyDescent="0.25"/>
    <row r="8554" ht="14.85" customHeight="1" x14ac:dyDescent="0.25"/>
    <row r="8555" ht="14.85" customHeight="1" x14ac:dyDescent="0.25"/>
    <row r="8556" ht="14.85" customHeight="1" x14ac:dyDescent="0.25"/>
    <row r="8557" ht="14.85" customHeight="1" x14ac:dyDescent="0.25"/>
    <row r="8558" ht="14.85" customHeight="1" x14ac:dyDescent="0.25"/>
    <row r="8559" ht="14.85" customHeight="1" x14ac:dyDescent="0.25"/>
    <row r="8560" ht="14.85" customHeight="1" x14ac:dyDescent="0.25"/>
    <row r="8561" ht="14.85" customHeight="1" x14ac:dyDescent="0.25"/>
    <row r="8562" ht="14.85" customHeight="1" x14ac:dyDescent="0.25"/>
    <row r="8563" ht="14.85" customHeight="1" x14ac:dyDescent="0.25"/>
    <row r="8564" ht="14.85" customHeight="1" x14ac:dyDescent="0.25"/>
    <row r="8565" ht="14.85" customHeight="1" x14ac:dyDescent="0.25"/>
    <row r="8566" ht="14.85" customHeight="1" x14ac:dyDescent="0.25"/>
    <row r="8567" ht="14.85" customHeight="1" x14ac:dyDescent="0.25"/>
    <row r="8568" ht="14.85" customHeight="1" x14ac:dyDescent="0.25"/>
    <row r="8569" ht="14.85" customHeight="1" x14ac:dyDescent="0.25"/>
    <row r="8570" ht="14.85" customHeight="1" x14ac:dyDescent="0.25"/>
    <row r="8571" ht="14.85" customHeight="1" x14ac:dyDescent="0.25"/>
    <row r="8572" ht="14.85" customHeight="1" x14ac:dyDescent="0.25"/>
    <row r="8573" ht="14.85" customHeight="1" x14ac:dyDescent="0.25"/>
    <row r="8574" ht="14.85" customHeight="1" x14ac:dyDescent="0.25"/>
    <row r="8575" ht="14.85" customHeight="1" x14ac:dyDescent="0.25"/>
    <row r="8576" ht="14.85" customHeight="1" x14ac:dyDescent="0.25"/>
    <row r="8577" ht="14.85" customHeight="1" x14ac:dyDescent="0.25"/>
    <row r="8578" ht="14.85" customHeight="1" x14ac:dyDescent="0.25"/>
    <row r="8579" ht="14.85" customHeight="1" x14ac:dyDescent="0.25"/>
    <row r="8580" ht="14.85" customHeight="1" x14ac:dyDescent="0.25"/>
    <row r="8581" ht="14.85" customHeight="1" x14ac:dyDescent="0.25"/>
    <row r="8582" ht="14.85" customHeight="1" x14ac:dyDescent="0.25"/>
    <row r="8583" ht="14.85" customHeight="1" x14ac:dyDescent="0.25"/>
    <row r="8584" ht="14.85" customHeight="1" x14ac:dyDescent="0.25"/>
    <row r="8585" ht="14.85" customHeight="1" x14ac:dyDescent="0.25"/>
    <row r="8586" ht="14.85" customHeight="1" x14ac:dyDescent="0.25"/>
    <row r="8587" ht="14.85" customHeight="1" x14ac:dyDescent="0.25"/>
    <row r="8588" ht="14.85" customHeight="1" x14ac:dyDescent="0.25"/>
    <row r="8589" ht="14.85" customHeight="1" x14ac:dyDescent="0.25"/>
    <row r="8590" ht="14.85" customHeight="1" x14ac:dyDescent="0.25"/>
    <row r="8591" ht="14.85" customHeight="1" x14ac:dyDescent="0.25"/>
    <row r="8592" ht="14.85" customHeight="1" x14ac:dyDescent="0.25"/>
    <row r="8593" ht="14.85" customHeight="1" x14ac:dyDescent="0.25"/>
    <row r="8594" ht="14.85" customHeight="1" x14ac:dyDescent="0.25"/>
    <row r="8595" ht="14.85" customHeight="1" x14ac:dyDescent="0.25"/>
    <row r="8596" ht="14.85" customHeight="1" x14ac:dyDescent="0.25"/>
    <row r="8597" ht="14.85" customHeight="1" x14ac:dyDescent="0.25"/>
    <row r="8598" ht="14.85" customHeight="1" x14ac:dyDescent="0.25"/>
    <row r="8599" ht="14.85" customHeight="1" x14ac:dyDescent="0.25"/>
    <row r="8600" ht="14.85" customHeight="1" x14ac:dyDescent="0.25"/>
    <row r="8601" ht="14.85" customHeight="1" x14ac:dyDescent="0.25"/>
    <row r="8602" ht="14.85" customHeight="1" x14ac:dyDescent="0.25"/>
    <row r="8603" ht="14.85" customHeight="1" x14ac:dyDescent="0.25"/>
    <row r="8604" ht="14.85" customHeight="1" x14ac:dyDescent="0.25"/>
    <row r="8605" ht="14.85" customHeight="1" x14ac:dyDescent="0.25"/>
    <row r="8606" ht="14.85" customHeight="1" x14ac:dyDescent="0.25"/>
    <row r="8607" ht="14.85" customHeight="1" x14ac:dyDescent="0.25"/>
    <row r="8608" ht="14.85" customHeight="1" x14ac:dyDescent="0.25"/>
    <row r="8609" ht="14.85" customHeight="1" x14ac:dyDescent="0.25"/>
    <row r="8610" ht="14.85" customHeight="1" x14ac:dyDescent="0.25"/>
    <row r="8611" ht="14.85" customHeight="1" x14ac:dyDescent="0.25"/>
    <row r="8612" ht="14.85" customHeight="1" x14ac:dyDescent="0.25"/>
    <row r="8613" ht="14.85" customHeight="1" x14ac:dyDescent="0.25"/>
    <row r="8614" ht="14.85" customHeight="1" x14ac:dyDescent="0.25"/>
    <row r="8615" ht="14.85" customHeight="1" x14ac:dyDescent="0.25"/>
    <row r="8616" ht="14.85" customHeight="1" x14ac:dyDescent="0.25"/>
    <row r="8617" ht="14.85" customHeight="1" x14ac:dyDescent="0.25"/>
    <row r="8618" ht="14.85" customHeight="1" x14ac:dyDescent="0.25"/>
    <row r="8619" ht="14.85" customHeight="1" x14ac:dyDescent="0.25"/>
    <row r="8620" ht="14.85" customHeight="1" x14ac:dyDescent="0.25"/>
    <row r="8621" ht="14.85" customHeight="1" x14ac:dyDescent="0.25"/>
    <row r="8622" ht="14.85" customHeight="1" x14ac:dyDescent="0.25"/>
    <row r="8623" ht="14.85" customHeight="1" x14ac:dyDescent="0.25"/>
    <row r="8624" ht="14.85" customHeight="1" x14ac:dyDescent="0.25"/>
    <row r="8625" ht="14.85" customHeight="1" x14ac:dyDescent="0.25"/>
    <row r="8626" ht="14.85" customHeight="1" x14ac:dyDescent="0.25"/>
    <row r="8627" ht="14.85" customHeight="1" x14ac:dyDescent="0.25"/>
    <row r="8628" ht="14.85" customHeight="1" x14ac:dyDescent="0.25"/>
    <row r="8629" ht="14.85" customHeight="1" x14ac:dyDescent="0.25"/>
    <row r="8630" ht="14.85" customHeight="1" x14ac:dyDescent="0.25"/>
    <row r="8631" ht="14.85" customHeight="1" x14ac:dyDescent="0.25"/>
    <row r="8632" ht="14.85" customHeight="1" x14ac:dyDescent="0.25"/>
    <row r="8633" ht="14.85" customHeight="1" x14ac:dyDescent="0.25"/>
    <row r="8634" ht="14.85" customHeight="1" x14ac:dyDescent="0.25"/>
    <row r="8635" ht="14.85" customHeight="1" x14ac:dyDescent="0.25"/>
    <row r="8636" ht="14.85" customHeight="1" x14ac:dyDescent="0.25"/>
    <row r="8637" ht="14.85" customHeight="1" x14ac:dyDescent="0.25"/>
    <row r="8638" ht="14.85" customHeight="1" x14ac:dyDescent="0.25"/>
    <row r="8639" ht="14.85" customHeight="1" x14ac:dyDescent="0.25"/>
    <row r="8640" ht="14.85" customHeight="1" x14ac:dyDescent="0.25"/>
    <row r="8641" ht="14.85" customHeight="1" x14ac:dyDescent="0.25"/>
    <row r="8642" ht="14.85" customHeight="1" x14ac:dyDescent="0.25"/>
    <row r="8643" ht="14.85" customHeight="1" x14ac:dyDescent="0.25"/>
    <row r="8644" ht="14.85" customHeight="1" x14ac:dyDescent="0.25"/>
    <row r="8645" ht="14.85" customHeight="1" x14ac:dyDescent="0.25"/>
    <row r="8646" ht="14.85" customHeight="1" x14ac:dyDescent="0.25"/>
    <row r="8647" ht="14.85" customHeight="1" x14ac:dyDescent="0.25"/>
    <row r="8648" ht="14.85" customHeight="1" x14ac:dyDescent="0.25"/>
    <row r="8649" ht="14.85" customHeight="1" x14ac:dyDescent="0.25"/>
    <row r="8650" ht="14.85" customHeight="1" x14ac:dyDescent="0.25"/>
    <row r="8651" ht="14.85" customHeight="1" x14ac:dyDescent="0.25"/>
    <row r="8652" ht="14.85" customHeight="1" x14ac:dyDescent="0.25"/>
    <row r="8653" ht="14.85" customHeight="1" x14ac:dyDescent="0.25"/>
    <row r="8654" ht="14.85" customHeight="1" x14ac:dyDescent="0.25"/>
    <row r="8655" ht="14.85" customHeight="1" x14ac:dyDescent="0.25"/>
    <row r="8656" ht="14.85" customHeight="1" x14ac:dyDescent="0.25"/>
    <row r="8657" ht="14.85" customHeight="1" x14ac:dyDescent="0.25"/>
    <row r="8658" ht="14.85" customHeight="1" x14ac:dyDescent="0.25"/>
    <row r="8659" ht="14.85" customHeight="1" x14ac:dyDescent="0.25"/>
    <row r="8660" ht="14.85" customHeight="1" x14ac:dyDescent="0.25"/>
    <row r="8661" ht="14.85" customHeight="1" x14ac:dyDescent="0.25"/>
    <row r="8662" ht="14.85" customHeight="1" x14ac:dyDescent="0.25"/>
    <row r="8663" ht="14.85" customHeight="1" x14ac:dyDescent="0.25"/>
    <row r="8664" ht="14.85" customHeight="1" x14ac:dyDescent="0.25"/>
    <row r="8665" ht="14.85" customHeight="1" x14ac:dyDescent="0.25"/>
    <row r="8666" ht="14.85" customHeight="1" x14ac:dyDescent="0.25"/>
    <row r="8667" ht="14.85" customHeight="1" x14ac:dyDescent="0.25"/>
    <row r="8668" ht="14.85" customHeight="1" x14ac:dyDescent="0.25"/>
    <row r="8669" ht="14.85" customHeight="1" x14ac:dyDescent="0.25"/>
    <row r="8670" ht="14.85" customHeight="1" x14ac:dyDescent="0.25"/>
    <row r="8671" ht="14.85" customHeight="1" x14ac:dyDescent="0.25"/>
    <row r="8672" ht="14.85" customHeight="1" x14ac:dyDescent="0.25"/>
    <row r="8673" ht="14.85" customHeight="1" x14ac:dyDescent="0.25"/>
    <row r="8674" ht="14.85" customHeight="1" x14ac:dyDescent="0.25"/>
    <row r="8675" ht="14.85" customHeight="1" x14ac:dyDescent="0.25"/>
    <row r="8676" ht="14.85" customHeight="1" x14ac:dyDescent="0.25"/>
    <row r="8677" ht="14.85" customHeight="1" x14ac:dyDescent="0.25"/>
    <row r="8678" ht="14.85" customHeight="1" x14ac:dyDescent="0.25"/>
    <row r="8679" ht="14.85" customHeight="1" x14ac:dyDescent="0.25"/>
    <row r="8680" ht="14.85" customHeight="1" x14ac:dyDescent="0.25"/>
    <row r="8681" ht="14.85" customHeight="1" x14ac:dyDescent="0.25"/>
    <row r="8682" ht="14.85" customHeight="1" x14ac:dyDescent="0.25"/>
    <row r="8683" ht="14.85" customHeight="1" x14ac:dyDescent="0.25"/>
    <row r="8684" ht="14.85" customHeight="1" x14ac:dyDescent="0.25"/>
    <row r="8685" ht="14.85" customHeight="1" x14ac:dyDescent="0.25"/>
    <row r="8686" ht="14.85" customHeight="1" x14ac:dyDescent="0.25"/>
    <row r="8687" ht="14.85" customHeight="1" x14ac:dyDescent="0.25"/>
    <row r="8688" ht="14.85" customHeight="1" x14ac:dyDescent="0.25"/>
    <row r="8689" ht="14.85" customHeight="1" x14ac:dyDescent="0.25"/>
    <row r="8690" ht="14.85" customHeight="1" x14ac:dyDescent="0.25"/>
    <row r="8691" ht="14.85" customHeight="1" x14ac:dyDescent="0.25"/>
    <row r="8692" ht="14.85" customHeight="1" x14ac:dyDescent="0.25"/>
    <row r="8693" ht="14.85" customHeight="1" x14ac:dyDescent="0.25"/>
    <row r="8694" ht="14.85" customHeight="1" x14ac:dyDescent="0.25"/>
    <row r="8695" ht="14.85" customHeight="1" x14ac:dyDescent="0.25"/>
    <row r="8696" ht="14.85" customHeight="1" x14ac:dyDescent="0.25"/>
    <row r="8697" ht="14.85" customHeight="1" x14ac:dyDescent="0.25"/>
    <row r="8698" ht="14.85" customHeight="1" x14ac:dyDescent="0.25"/>
    <row r="8699" ht="14.85" customHeight="1" x14ac:dyDescent="0.25"/>
    <row r="8700" ht="14.85" customHeight="1" x14ac:dyDescent="0.25"/>
    <row r="8701" ht="14.85" customHeight="1" x14ac:dyDescent="0.25"/>
    <row r="8702" ht="14.85" customHeight="1" x14ac:dyDescent="0.25"/>
    <row r="8703" ht="14.85" customHeight="1" x14ac:dyDescent="0.25"/>
    <row r="8704" ht="14.85" customHeight="1" x14ac:dyDescent="0.25"/>
    <row r="8705" ht="14.85" customHeight="1" x14ac:dyDescent="0.25"/>
    <row r="8706" ht="14.85" customHeight="1" x14ac:dyDescent="0.25"/>
    <row r="8707" ht="14.85" customHeight="1" x14ac:dyDescent="0.25"/>
    <row r="8708" ht="14.85" customHeight="1" x14ac:dyDescent="0.25"/>
    <row r="8709" ht="14.85" customHeight="1" x14ac:dyDescent="0.25"/>
    <row r="8710" ht="14.85" customHeight="1" x14ac:dyDescent="0.25"/>
    <row r="8711" ht="14.85" customHeight="1" x14ac:dyDescent="0.25"/>
    <row r="8712" ht="14.85" customHeight="1" x14ac:dyDescent="0.25"/>
    <row r="8713" ht="14.85" customHeight="1" x14ac:dyDescent="0.25"/>
    <row r="8714" ht="14.85" customHeight="1" x14ac:dyDescent="0.25"/>
    <row r="8715" ht="14.85" customHeight="1" x14ac:dyDescent="0.25"/>
    <row r="8716" ht="14.85" customHeight="1" x14ac:dyDescent="0.25"/>
    <row r="8717" ht="14.85" customHeight="1" x14ac:dyDescent="0.25"/>
    <row r="8718" ht="14.85" customHeight="1" x14ac:dyDescent="0.25"/>
    <row r="8719" ht="14.85" customHeight="1" x14ac:dyDescent="0.25"/>
    <row r="8720" ht="14.85" customHeight="1" x14ac:dyDescent="0.25"/>
    <row r="8721" ht="14.85" customHeight="1" x14ac:dyDescent="0.25"/>
    <row r="8722" ht="14.85" customHeight="1" x14ac:dyDescent="0.25"/>
    <row r="8723" ht="14.85" customHeight="1" x14ac:dyDescent="0.25"/>
    <row r="8724" ht="14.85" customHeight="1" x14ac:dyDescent="0.25"/>
    <row r="8725" ht="14.85" customHeight="1" x14ac:dyDescent="0.25"/>
    <row r="8726" ht="14.85" customHeight="1" x14ac:dyDescent="0.25"/>
    <row r="8727" ht="14.85" customHeight="1" x14ac:dyDescent="0.25"/>
    <row r="8728" ht="14.85" customHeight="1" x14ac:dyDescent="0.25"/>
    <row r="8729" ht="14.85" customHeight="1" x14ac:dyDescent="0.25"/>
    <row r="8730" ht="14.85" customHeight="1" x14ac:dyDescent="0.25"/>
    <row r="8731" ht="14.85" customHeight="1" x14ac:dyDescent="0.25"/>
    <row r="8732" ht="14.85" customHeight="1" x14ac:dyDescent="0.25"/>
    <row r="8733" ht="14.85" customHeight="1" x14ac:dyDescent="0.25"/>
    <row r="8734" ht="14.85" customHeight="1" x14ac:dyDescent="0.25"/>
    <row r="8735" ht="14.85" customHeight="1" x14ac:dyDescent="0.25"/>
    <row r="8736" ht="14.85" customHeight="1" x14ac:dyDescent="0.25"/>
    <row r="8737" ht="14.85" customHeight="1" x14ac:dyDescent="0.25"/>
    <row r="8738" ht="14.85" customHeight="1" x14ac:dyDescent="0.25"/>
    <row r="8739" ht="14.85" customHeight="1" x14ac:dyDescent="0.25"/>
    <row r="8740" ht="14.85" customHeight="1" x14ac:dyDescent="0.25"/>
    <row r="8741" ht="14.85" customHeight="1" x14ac:dyDescent="0.25"/>
    <row r="8742" ht="14.85" customHeight="1" x14ac:dyDescent="0.25"/>
    <row r="8743" ht="14.85" customHeight="1" x14ac:dyDescent="0.25"/>
    <row r="8744" ht="14.85" customHeight="1" x14ac:dyDescent="0.25"/>
    <row r="8745" ht="14.85" customHeight="1" x14ac:dyDescent="0.25"/>
    <row r="8746" ht="14.85" customHeight="1" x14ac:dyDescent="0.25"/>
    <row r="8747" ht="14.85" customHeight="1" x14ac:dyDescent="0.25"/>
    <row r="8748" ht="14.85" customHeight="1" x14ac:dyDescent="0.25"/>
    <row r="8749" ht="14.85" customHeight="1" x14ac:dyDescent="0.25"/>
    <row r="8750" ht="14.85" customHeight="1" x14ac:dyDescent="0.25"/>
    <row r="8751" ht="14.85" customHeight="1" x14ac:dyDescent="0.25"/>
    <row r="8752" ht="14.85" customHeight="1" x14ac:dyDescent="0.25"/>
    <row r="8753" ht="14.85" customHeight="1" x14ac:dyDescent="0.25"/>
    <row r="8754" ht="14.85" customHeight="1" x14ac:dyDescent="0.25"/>
    <row r="8755" ht="14.85" customHeight="1" x14ac:dyDescent="0.25"/>
    <row r="8756" ht="14.85" customHeight="1" x14ac:dyDescent="0.25"/>
    <row r="8757" ht="14.85" customHeight="1" x14ac:dyDescent="0.25"/>
    <row r="8758" ht="14.85" customHeight="1" x14ac:dyDescent="0.25"/>
    <row r="8759" ht="14.85" customHeight="1" x14ac:dyDescent="0.25"/>
    <row r="8760" ht="14.85" customHeight="1" x14ac:dyDescent="0.25"/>
    <row r="8761" ht="14.85" customHeight="1" x14ac:dyDescent="0.25"/>
    <row r="8762" ht="14.85" customHeight="1" x14ac:dyDescent="0.25"/>
    <row r="8763" ht="14.85" customHeight="1" x14ac:dyDescent="0.25"/>
    <row r="8764" ht="14.85" customHeight="1" x14ac:dyDescent="0.25"/>
    <row r="8765" ht="14.85" customHeight="1" x14ac:dyDescent="0.25"/>
    <row r="8766" ht="14.85" customHeight="1" x14ac:dyDescent="0.25"/>
    <row r="8767" ht="14.85" customHeight="1" x14ac:dyDescent="0.25"/>
    <row r="8768" ht="14.85" customHeight="1" x14ac:dyDescent="0.25"/>
    <row r="8769" ht="14.85" customHeight="1" x14ac:dyDescent="0.25"/>
    <row r="8770" ht="14.85" customHeight="1" x14ac:dyDescent="0.25"/>
    <row r="8771" ht="14.85" customHeight="1" x14ac:dyDescent="0.25"/>
    <row r="8772" ht="14.85" customHeight="1" x14ac:dyDescent="0.25"/>
    <row r="8773" ht="14.85" customHeight="1" x14ac:dyDescent="0.25"/>
    <row r="8774" ht="14.85" customHeight="1" x14ac:dyDescent="0.25"/>
    <row r="8775" ht="14.85" customHeight="1" x14ac:dyDescent="0.25"/>
    <row r="8776" ht="14.85" customHeight="1" x14ac:dyDescent="0.25"/>
    <row r="8777" ht="14.85" customHeight="1" x14ac:dyDescent="0.25"/>
    <row r="8778" ht="14.85" customHeight="1" x14ac:dyDescent="0.25"/>
    <row r="8779" ht="14.85" customHeight="1" x14ac:dyDescent="0.25"/>
    <row r="8780" ht="14.85" customHeight="1" x14ac:dyDescent="0.25"/>
    <row r="8781" ht="14.85" customHeight="1" x14ac:dyDescent="0.25"/>
    <row r="8782" ht="14.85" customHeight="1" x14ac:dyDescent="0.25"/>
    <row r="8783" ht="14.85" customHeight="1" x14ac:dyDescent="0.25"/>
    <row r="8784" ht="14.85" customHeight="1" x14ac:dyDescent="0.25"/>
    <row r="8785" ht="14.85" customHeight="1" x14ac:dyDescent="0.25"/>
    <row r="8786" ht="14.85" customHeight="1" x14ac:dyDescent="0.25"/>
    <row r="8787" ht="14.85" customHeight="1" x14ac:dyDescent="0.25"/>
    <row r="8788" ht="14.85" customHeight="1" x14ac:dyDescent="0.25"/>
    <row r="8789" ht="14.85" customHeight="1" x14ac:dyDescent="0.25"/>
    <row r="8790" ht="14.85" customHeight="1" x14ac:dyDescent="0.25"/>
    <row r="8791" ht="14.85" customHeight="1" x14ac:dyDescent="0.25"/>
    <row r="8792" ht="14.85" customHeight="1" x14ac:dyDescent="0.25"/>
    <row r="8793" ht="14.85" customHeight="1" x14ac:dyDescent="0.25"/>
    <row r="8794" ht="14.85" customHeight="1" x14ac:dyDescent="0.25"/>
    <row r="8795" ht="14.85" customHeight="1" x14ac:dyDescent="0.25"/>
    <row r="8796" ht="14.85" customHeight="1" x14ac:dyDescent="0.25"/>
    <row r="8797" ht="14.85" customHeight="1" x14ac:dyDescent="0.25"/>
    <row r="8798" ht="14.85" customHeight="1" x14ac:dyDescent="0.25"/>
    <row r="8799" ht="14.85" customHeight="1" x14ac:dyDescent="0.25"/>
    <row r="8800" ht="14.85" customHeight="1" x14ac:dyDescent="0.25"/>
    <row r="8801" ht="14.85" customHeight="1" x14ac:dyDescent="0.25"/>
    <row r="8802" ht="14.85" customHeight="1" x14ac:dyDescent="0.25"/>
    <row r="8803" ht="14.85" customHeight="1" x14ac:dyDescent="0.25"/>
    <row r="8804" ht="14.85" customHeight="1" x14ac:dyDescent="0.25"/>
    <row r="8805" ht="14.85" customHeight="1" x14ac:dyDescent="0.25"/>
    <row r="8806" ht="14.85" customHeight="1" x14ac:dyDescent="0.25"/>
    <row r="8807" ht="14.85" customHeight="1" x14ac:dyDescent="0.25"/>
    <row r="8808" ht="14.85" customHeight="1" x14ac:dyDescent="0.25"/>
    <row r="8809" ht="14.85" customHeight="1" x14ac:dyDescent="0.25"/>
    <row r="8810" ht="14.85" customHeight="1" x14ac:dyDescent="0.25"/>
    <row r="8811" ht="14.85" customHeight="1" x14ac:dyDescent="0.25"/>
    <row r="8812" ht="14.85" customHeight="1" x14ac:dyDescent="0.25"/>
    <row r="8813" ht="14.85" customHeight="1" x14ac:dyDescent="0.25"/>
    <row r="8814" ht="14.85" customHeight="1" x14ac:dyDescent="0.25"/>
    <row r="8815" ht="14.85" customHeight="1" x14ac:dyDescent="0.25"/>
    <row r="8816" ht="14.85" customHeight="1" x14ac:dyDescent="0.25"/>
    <row r="8817" ht="14.85" customHeight="1" x14ac:dyDescent="0.25"/>
    <row r="8818" ht="14.85" customHeight="1" x14ac:dyDescent="0.25"/>
    <row r="8819" ht="14.85" customHeight="1" x14ac:dyDescent="0.25"/>
    <row r="8820" ht="14.85" customHeight="1" x14ac:dyDescent="0.25"/>
    <row r="8821" ht="14.85" customHeight="1" x14ac:dyDescent="0.25"/>
    <row r="8822" ht="14.85" customHeight="1" x14ac:dyDescent="0.25"/>
    <row r="8823" ht="14.85" customHeight="1" x14ac:dyDescent="0.25"/>
    <row r="8824" ht="14.85" customHeight="1" x14ac:dyDescent="0.25"/>
    <row r="8825" ht="14.85" customHeight="1" x14ac:dyDescent="0.25"/>
    <row r="8826" ht="14.85" customHeight="1" x14ac:dyDescent="0.25"/>
    <row r="8827" ht="14.85" customHeight="1" x14ac:dyDescent="0.25"/>
    <row r="8828" ht="14.85" customHeight="1" x14ac:dyDescent="0.25"/>
    <row r="8829" ht="14.85" customHeight="1" x14ac:dyDescent="0.25"/>
    <row r="8830" ht="14.85" customHeight="1" x14ac:dyDescent="0.25"/>
    <row r="8831" ht="14.85" customHeight="1" x14ac:dyDescent="0.25"/>
    <row r="8832" ht="14.85" customHeight="1" x14ac:dyDescent="0.25"/>
    <row r="8833" ht="14.85" customHeight="1" x14ac:dyDescent="0.25"/>
    <row r="8834" ht="14.85" customHeight="1" x14ac:dyDescent="0.25"/>
    <row r="8835" ht="14.85" customHeight="1" x14ac:dyDescent="0.25"/>
    <row r="8836" ht="14.85" customHeight="1" x14ac:dyDescent="0.25"/>
    <row r="8837" ht="14.85" customHeight="1" x14ac:dyDescent="0.25"/>
    <row r="8838" ht="14.85" customHeight="1" x14ac:dyDescent="0.25"/>
    <row r="8839" ht="14.85" customHeight="1" x14ac:dyDescent="0.25"/>
    <row r="8840" ht="14.85" customHeight="1" x14ac:dyDescent="0.25"/>
    <row r="8841" ht="14.85" customHeight="1" x14ac:dyDescent="0.25"/>
    <row r="8842" ht="14.85" customHeight="1" x14ac:dyDescent="0.25"/>
    <row r="8843" ht="14.85" customHeight="1" x14ac:dyDescent="0.25"/>
    <row r="8844" ht="14.85" customHeight="1" x14ac:dyDescent="0.25"/>
    <row r="8845" ht="14.85" customHeight="1" x14ac:dyDescent="0.25"/>
    <row r="8846" ht="14.85" customHeight="1" x14ac:dyDescent="0.25"/>
    <row r="8847" ht="14.85" customHeight="1" x14ac:dyDescent="0.25"/>
    <row r="8848" ht="14.85" customHeight="1" x14ac:dyDescent="0.25"/>
    <row r="8849" ht="14.85" customHeight="1" x14ac:dyDescent="0.25"/>
    <row r="8850" ht="14.85" customHeight="1" x14ac:dyDescent="0.25"/>
    <row r="8851" ht="14.85" customHeight="1" x14ac:dyDescent="0.25"/>
    <row r="8852" ht="14.85" customHeight="1" x14ac:dyDescent="0.25"/>
    <row r="8853" ht="14.85" customHeight="1" x14ac:dyDescent="0.25"/>
    <row r="8854" ht="14.85" customHeight="1" x14ac:dyDescent="0.25"/>
    <row r="8855" ht="14.85" customHeight="1" x14ac:dyDescent="0.25"/>
    <row r="8856" ht="14.85" customHeight="1" x14ac:dyDescent="0.25"/>
    <row r="8857" ht="14.85" customHeight="1" x14ac:dyDescent="0.25"/>
    <row r="8858" ht="14.85" customHeight="1" x14ac:dyDescent="0.25"/>
    <row r="8859" ht="14.85" customHeight="1" x14ac:dyDescent="0.25"/>
    <row r="8860" ht="14.85" customHeight="1" x14ac:dyDescent="0.25"/>
    <row r="8861" ht="14.85" customHeight="1" x14ac:dyDescent="0.25"/>
    <row r="8862" ht="14.85" customHeight="1" x14ac:dyDescent="0.25"/>
    <row r="8863" ht="14.85" customHeight="1" x14ac:dyDescent="0.25"/>
    <row r="8864" ht="14.85" customHeight="1" x14ac:dyDescent="0.25"/>
    <row r="8865" ht="14.85" customHeight="1" x14ac:dyDescent="0.25"/>
    <row r="8866" ht="14.85" customHeight="1" x14ac:dyDescent="0.25"/>
    <row r="8867" ht="14.85" customHeight="1" x14ac:dyDescent="0.25"/>
    <row r="8868" ht="14.85" customHeight="1" x14ac:dyDescent="0.25"/>
    <row r="8869" ht="14.85" customHeight="1" x14ac:dyDescent="0.25"/>
    <row r="8870" ht="14.85" customHeight="1" x14ac:dyDescent="0.25"/>
    <row r="8871" ht="14.85" customHeight="1" x14ac:dyDescent="0.25"/>
    <row r="8872" ht="14.85" customHeight="1" x14ac:dyDescent="0.25"/>
    <row r="8873" ht="14.85" customHeight="1" x14ac:dyDescent="0.25"/>
    <row r="8874" ht="14.85" customHeight="1" x14ac:dyDescent="0.25"/>
    <row r="8875" ht="14.85" customHeight="1" x14ac:dyDescent="0.25"/>
    <row r="8876" ht="14.85" customHeight="1" x14ac:dyDescent="0.25"/>
    <row r="8877" ht="14.85" customHeight="1" x14ac:dyDescent="0.25"/>
    <row r="8878" ht="14.85" customHeight="1" x14ac:dyDescent="0.25"/>
    <row r="8879" ht="14.85" customHeight="1" x14ac:dyDescent="0.25"/>
    <row r="8880" ht="14.85" customHeight="1" x14ac:dyDescent="0.25"/>
    <row r="8881" ht="14.85" customHeight="1" x14ac:dyDescent="0.25"/>
    <row r="8882" ht="14.85" customHeight="1" x14ac:dyDescent="0.25"/>
    <row r="8883" ht="14.85" customHeight="1" x14ac:dyDescent="0.25"/>
    <row r="8884" ht="14.85" customHeight="1" x14ac:dyDescent="0.25"/>
    <row r="8885" ht="14.85" customHeight="1" x14ac:dyDescent="0.25"/>
    <row r="8886" ht="14.85" customHeight="1" x14ac:dyDescent="0.25"/>
    <row r="8887" ht="14.85" customHeight="1" x14ac:dyDescent="0.25"/>
    <row r="8888" ht="14.85" customHeight="1" x14ac:dyDescent="0.25"/>
    <row r="8889" ht="14.85" customHeight="1" x14ac:dyDescent="0.25"/>
    <row r="8890" ht="14.85" customHeight="1" x14ac:dyDescent="0.25"/>
    <row r="8891" ht="14.85" customHeight="1" x14ac:dyDescent="0.25"/>
    <row r="8892" ht="14.85" customHeight="1" x14ac:dyDescent="0.25"/>
    <row r="8893" ht="14.85" customHeight="1" x14ac:dyDescent="0.25"/>
    <row r="8894" ht="14.85" customHeight="1" x14ac:dyDescent="0.25"/>
    <row r="8895" ht="14.85" customHeight="1" x14ac:dyDescent="0.25"/>
    <row r="8896" ht="14.85" customHeight="1" x14ac:dyDescent="0.25"/>
    <row r="8897" ht="14.85" customHeight="1" x14ac:dyDescent="0.25"/>
    <row r="8898" ht="14.85" customHeight="1" x14ac:dyDescent="0.25"/>
    <row r="8899" ht="14.85" customHeight="1" x14ac:dyDescent="0.25"/>
    <row r="8900" ht="14.85" customHeight="1" x14ac:dyDescent="0.25"/>
    <row r="8901" ht="14.85" customHeight="1" x14ac:dyDescent="0.25"/>
    <row r="8902" ht="14.85" customHeight="1" x14ac:dyDescent="0.25"/>
    <row r="8903" ht="14.85" customHeight="1" x14ac:dyDescent="0.25"/>
    <row r="8904" ht="14.85" customHeight="1" x14ac:dyDescent="0.25"/>
    <row r="8905" ht="14.85" customHeight="1" x14ac:dyDescent="0.25"/>
    <row r="8906" ht="14.85" customHeight="1" x14ac:dyDescent="0.25"/>
    <row r="8907" ht="14.85" customHeight="1" x14ac:dyDescent="0.25"/>
    <row r="8908" ht="14.85" customHeight="1" x14ac:dyDescent="0.25"/>
    <row r="8909" ht="14.85" customHeight="1" x14ac:dyDescent="0.25"/>
    <row r="8910" ht="14.85" customHeight="1" x14ac:dyDescent="0.25"/>
    <row r="8911" ht="14.85" customHeight="1" x14ac:dyDescent="0.25"/>
    <row r="8912" ht="14.85" customHeight="1" x14ac:dyDescent="0.25"/>
    <row r="8913" ht="14.85" customHeight="1" x14ac:dyDescent="0.25"/>
    <row r="8914" ht="14.85" customHeight="1" x14ac:dyDescent="0.25"/>
    <row r="8915" ht="14.85" customHeight="1" x14ac:dyDescent="0.25"/>
    <row r="8916" ht="14.85" customHeight="1" x14ac:dyDescent="0.25"/>
    <row r="8917" ht="14.85" customHeight="1" x14ac:dyDescent="0.25"/>
    <row r="8918" ht="14.85" customHeight="1" x14ac:dyDescent="0.25"/>
    <row r="8919" ht="14.85" customHeight="1" x14ac:dyDescent="0.25"/>
    <row r="8920" ht="14.85" customHeight="1" x14ac:dyDescent="0.25"/>
    <row r="8921" ht="14.85" customHeight="1" x14ac:dyDescent="0.25"/>
    <row r="8922" ht="14.85" customHeight="1" x14ac:dyDescent="0.25"/>
    <row r="8923" ht="14.85" customHeight="1" x14ac:dyDescent="0.25"/>
    <row r="8924" ht="14.85" customHeight="1" x14ac:dyDescent="0.25"/>
    <row r="8925" ht="14.85" customHeight="1" x14ac:dyDescent="0.25"/>
    <row r="8926" ht="14.85" customHeight="1" x14ac:dyDescent="0.25"/>
    <row r="8927" ht="14.85" customHeight="1" x14ac:dyDescent="0.25"/>
    <row r="8928" ht="14.85" customHeight="1" x14ac:dyDescent="0.25"/>
    <row r="8929" ht="14.85" customHeight="1" x14ac:dyDescent="0.25"/>
    <row r="8930" ht="14.85" customHeight="1" x14ac:dyDescent="0.25"/>
    <row r="8931" ht="14.85" customHeight="1" x14ac:dyDescent="0.25"/>
    <row r="8932" ht="14.85" customHeight="1" x14ac:dyDescent="0.25"/>
    <row r="8933" ht="14.85" customHeight="1" x14ac:dyDescent="0.25"/>
    <row r="8934" ht="14.85" customHeight="1" x14ac:dyDescent="0.25"/>
    <row r="8935" ht="14.85" customHeight="1" x14ac:dyDescent="0.25"/>
    <row r="8936" ht="14.85" customHeight="1" x14ac:dyDescent="0.25"/>
    <row r="8937" ht="14.85" customHeight="1" x14ac:dyDescent="0.25"/>
    <row r="8938" ht="14.85" customHeight="1" x14ac:dyDescent="0.25"/>
    <row r="8939" ht="14.85" customHeight="1" x14ac:dyDescent="0.25"/>
    <row r="8940" ht="14.85" customHeight="1" x14ac:dyDescent="0.25"/>
    <row r="8941" ht="14.85" customHeight="1" x14ac:dyDescent="0.25"/>
    <row r="8942" ht="14.85" customHeight="1" x14ac:dyDescent="0.25"/>
    <row r="8943" ht="14.85" customHeight="1" x14ac:dyDescent="0.25"/>
    <row r="8944" ht="14.85" customHeight="1" x14ac:dyDescent="0.25"/>
    <row r="8945" ht="14.85" customHeight="1" x14ac:dyDescent="0.25"/>
    <row r="8946" ht="14.85" customHeight="1" x14ac:dyDescent="0.25"/>
    <row r="8947" ht="14.85" customHeight="1" x14ac:dyDescent="0.25"/>
    <row r="8948" ht="14.85" customHeight="1" x14ac:dyDescent="0.25"/>
    <row r="8949" ht="14.85" customHeight="1" x14ac:dyDescent="0.25"/>
    <row r="8950" ht="14.85" customHeight="1" x14ac:dyDescent="0.25"/>
    <row r="8951" ht="14.85" customHeight="1" x14ac:dyDescent="0.25"/>
    <row r="8952" ht="14.85" customHeight="1" x14ac:dyDescent="0.25"/>
    <row r="8953" ht="14.85" customHeight="1" x14ac:dyDescent="0.25"/>
    <row r="8954" ht="14.85" customHeight="1" x14ac:dyDescent="0.25"/>
    <row r="8955" ht="14.85" customHeight="1" x14ac:dyDescent="0.25"/>
    <row r="8956" ht="14.85" customHeight="1" x14ac:dyDescent="0.25"/>
    <row r="8957" ht="14.85" customHeight="1" x14ac:dyDescent="0.25"/>
    <row r="8958" ht="14.85" customHeight="1" x14ac:dyDescent="0.25"/>
    <row r="8959" ht="14.85" customHeight="1" x14ac:dyDescent="0.25"/>
    <row r="8960" ht="14.85" customHeight="1" x14ac:dyDescent="0.25"/>
    <row r="8961" ht="14.85" customHeight="1" x14ac:dyDescent="0.25"/>
    <row r="8962" ht="14.85" customHeight="1" x14ac:dyDescent="0.25"/>
    <row r="8963" ht="14.85" customHeight="1" x14ac:dyDescent="0.25"/>
    <row r="8964" ht="14.85" customHeight="1" x14ac:dyDescent="0.25"/>
    <row r="8965" ht="14.85" customHeight="1" x14ac:dyDescent="0.25"/>
    <row r="8966" ht="14.85" customHeight="1" x14ac:dyDescent="0.25"/>
    <row r="8967" ht="14.85" customHeight="1" x14ac:dyDescent="0.25"/>
    <row r="8968" ht="14.85" customHeight="1" x14ac:dyDescent="0.25"/>
    <row r="8969" ht="14.85" customHeight="1" x14ac:dyDescent="0.25"/>
    <row r="8970" ht="14.85" customHeight="1" x14ac:dyDescent="0.25"/>
    <row r="8971" ht="14.85" customHeight="1" x14ac:dyDescent="0.25"/>
    <row r="8972" ht="14.85" customHeight="1" x14ac:dyDescent="0.25"/>
    <row r="8973" ht="14.85" customHeight="1" x14ac:dyDescent="0.25"/>
    <row r="8974" ht="14.85" customHeight="1" x14ac:dyDescent="0.25"/>
    <row r="8975" ht="14.85" customHeight="1" x14ac:dyDescent="0.25"/>
    <row r="8976" ht="14.85" customHeight="1" x14ac:dyDescent="0.25"/>
    <row r="8977" ht="14.85" customHeight="1" x14ac:dyDescent="0.25"/>
    <row r="8978" ht="14.85" customHeight="1" x14ac:dyDescent="0.25"/>
    <row r="8979" ht="14.85" customHeight="1" x14ac:dyDescent="0.25"/>
    <row r="8980" ht="14.85" customHeight="1" x14ac:dyDescent="0.25"/>
    <row r="8981" ht="14.85" customHeight="1" x14ac:dyDescent="0.25"/>
    <row r="8982" ht="14.85" customHeight="1" x14ac:dyDescent="0.25"/>
    <row r="8983" ht="14.85" customHeight="1" x14ac:dyDescent="0.25"/>
    <row r="8984" ht="14.85" customHeight="1" x14ac:dyDescent="0.25"/>
    <row r="8985" ht="14.85" customHeight="1" x14ac:dyDescent="0.25"/>
    <row r="8986" ht="14.85" customHeight="1" x14ac:dyDescent="0.25"/>
    <row r="8987" ht="14.85" customHeight="1" x14ac:dyDescent="0.25"/>
    <row r="8988" ht="14.85" customHeight="1" x14ac:dyDescent="0.25"/>
    <row r="8989" ht="14.85" customHeight="1" x14ac:dyDescent="0.25"/>
    <row r="8990" ht="14.85" customHeight="1" x14ac:dyDescent="0.25"/>
    <row r="8991" ht="14.85" customHeight="1" x14ac:dyDescent="0.25"/>
    <row r="8992" ht="14.85" customHeight="1" x14ac:dyDescent="0.25"/>
    <row r="8993" ht="14.85" customHeight="1" x14ac:dyDescent="0.25"/>
    <row r="8994" ht="14.85" customHeight="1" x14ac:dyDescent="0.25"/>
    <row r="8995" ht="14.85" customHeight="1" x14ac:dyDescent="0.25"/>
    <row r="8996" ht="14.85" customHeight="1" x14ac:dyDescent="0.25"/>
    <row r="8997" ht="14.85" customHeight="1" x14ac:dyDescent="0.25"/>
    <row r="8998" ht="14.85" customHeight="1" x14ac:dyDescent="0.25"/>
    <row r="8999" ht="14.85" customHeight="1" x14ac:dyDescent="0.25"/>
    <row r="9000" ht="14.85" customHeight="1" x14ac:dyDescent="0.25"/>
    <row r="9001" ht="14.85" customHeight="1" x14ac:dyDescent="0.25"/>
    <row r="9002" ht="14.85" customHeight="1" x14ac:dyDescent="0.25"/>
    <row r="9003" ht="14.85" customHeight="1" x14ac:dyDescent="0.25"/>
    <row r="9004" ht="14.85" customHeight="1" x14ac:dyDescent="0.25"/>
    <row r="9005" ht="14.85" customHeight="1" x14ac:dyDescent="0.25"/>
    <row r="9006" ht="14.85" customHeight="1" x14ac:dyDescent="0.25"/>
    <row r="9007" ht="14.85" customHeight="1" x14ac:dyDescent="0.25"/>
    <row r="9008" ht="14.85" customHeight="1" x14ac:dyDescent="0.25"/>
    <row r="9009" ht="14.85" customHeight="1" x14ac:dyDescent="0.25"/>
    <row r="9010" ht="14.85" customHeight="1" x14ac:dyDescent="0.25"/>
    <row r="9011" ht="14.85" customHeight="1" x14ac:dyDescent="0.25"/>
    <row r="9012" ht="14.85" customHeight="1" x14ac:dyDescent="0.25"/>
    <row r="9013" ht="14.85" customHeight="1" x14ac:dyDescent="0.25"/>
    <row r="9014" ht="14.85" customHeight="1" x14ac:dyDescent="0.25"/>
    <row r="9015" ht="14.85" customHeight="1" x14ac:dyDescent="0.25"/>
    <row r="9016" ht="14.85" customHeight="1" x14ac:dyDescent="0.25"/>
    <row r="9017" ht="14.85" customHeight="1" x14ac:dyDescent="0.25"/>
    <row r="9018" ht="14.85" customHeight="1" x14ac:dyDescent="0.25"/>
    <row r="9019" ht="14.85" customHeight="1" x14ac:dyDescent="0.25"/>
    <row r="9020" ht="14.85" customHeight="1" x14ac:dyDescent="0.25"/>
    <row r="9021" ht="14.85" customHeight="1" x14ac:dyDescent="0.25"/>
    <row r="9022" ht="14.85" customHeight="1" x14ac:dyDescent="0.25"/>
    <row r="9023" ht="14.85" customHeight="1" x14ac:dyDescent="0.25"/>
    <row r="9024" ht="14.85" customHeight="1" x14ac:dyDescent="0.25"/>
    <row r="9025" ht="14.85" customHeight="1" x14ac:dyDescent="0.25"/>
    <row r="9026" ht="14.85" customHeight="1" x14ac:dyDescent="0.25"/>
    <row r="9027" ht="14.85" customHeight="1" x14ac:dyDescent="0.25"/>
    <row r="9028" ht="14.85" customHeight="1" x14ac:dyDescent="0.25"/>
    <row r="9029" ht="14.85" customHeight="1" x14ac:dyDescent="0.25"/>
    <row r="9030" ht="14.85" customHeight="1" x14ac:dyDescent="0.25"/>
    <row r="9031" ht="14.85" customHeight="1" x14ac:dyDescent="0.25"/>
    <row r="9032" ht="14.85" customHeight="1" x14ac:dyDescent="0.25"/>
    <row r="9033" ht="14.85" customHeight="1" x14ac:dyDescent="0.25"/>
    <row r="9034" ht="14.85" customHeight="1" x14ac:dyDescent="0.25"/>
    <row r="9035" ht="14.85" customHeight="1" x14ac:dyDescent="0.25"/>
    <row r="9036" ht="14.85" customHeight="1" x14ac:dyDescent="0.25"/>
    <row r="9037" ht="14.85" customHeight="1" x14ac:dyDescent="0.25"/>
    <row r="9038" ht="14.85" customHeight="1" x14ac:dyDescent="0.25"/>
    <row r="9039" ht="14.85" customHeight="1" x14ac:dyDescent="0.25"/>
    <row r="9040" ht="14.85" customHeight="1" x14ac:dyDescent="0.25"/>
    <row r="9041" ht="14.85" customHeight="1" x14ac:dyDescent="0.25"/>
    <row r="9042" ht="14.85" customHeight="1" x14ac:dyDescent="0.25"/>
    <row r="9043" ht="14.85" customHeight="1" x14ac:dyDescent="0.25"/>
    <row r="9044" ht="14.85" customHeight="1" x14ac:dyDescent="0.25"/>
    <row r="9045" ht="14.85" customHeight="1" x14ac:dyDescent="0.25"/>
    <row r="9046" ht="14.85" customHeight="1" x14ac:dyDescent="0.25"/>
    <row r="9047" ht="14.85" customHeight="1" x14ac:dyDescent="0.25"/>
    <row r="9048" ht="14.85" customHeight="1" x14ac:dyDescent="0.25"/>
    <row r="9049" ht="14.85" customHeight="1" x14ac:dyDescent="0.25"/>
    <row r="9050" ht="14.85" customHeight="1" x14ac:dyDescent="0.25"/>
    <row r="9051" ht="14.85" customHeight="1" x14ac:dyDescent="0.25"/>
    <row r="9052" ht="14.85" customHeight="1" x14ac:dyDescent="0.25"/>
    <row r="9053" ht="14.85" customHeight="1" x14ac:dyDescent="0.25"/>
    <row r="9054" ht="14.85" customHeight="1" x14ac:dyDescent="0.25"/>
    <row r="9055" ht="14.85" customHeight="1" x14ac:dyDescent="0.25"/>
    <row r="9056" ht="14.85" customHeight="1" x14ac:dyDescent="0.25"/>
    <row r="9057" ht="14.85" customHeight="1" x14ac:dyDescent="0.25"/>
    <row r="9058" ht="14.85" customHeight="1" x14ac:dyDescent="0.25"/>
    <row r="9059" ht="14.85" customHeight="1" x14ac:dyDescent="0.25"/>
    <row r="9060" ht="14.85" customHeight="1" x14ac:dyDescent="0.25"/>
    <row r="9061" ht="14.85" customHeight="1" x14ac:dyDescent="0.25"/>
    <row r="9062" ht="14.85" customHeight="1" x14ac:dyDescent="0.25"/>
    <row r="9063" ht="14.85" customHeight="1" x14ac:dyDescent="0.25"/>
    <row r="9064" ht="14.85" customHeight="1" x14ac:dyDescent="0.25"/>
    <row r="9065" ht="14.85" customHeight="1" x14ac:dyDescent="0.25"/>
    <row r="9066" ht="14.85" customHeight="1" x14ac:dyDescent="0.25"/>
    <row r="9067" ht="14.85" customHeight="1" x14ac:dyDescent="0.25"/>
    <row r="9068" ht="14.85" customHeight="1" x14ac:dyDescent="0.25"/>
    <row r="9069" ht="14.85" customHeight="1" x14ac:dyDescent="0.25"/>
    <row r="9070" ht="14.85" customHeight="1" x14ac:dyDescent="0.25"/>
    <row r="9071" ht="14.85" customHeight="1" x14ac:dyDescent="0.25"/>
    <row r="9072" ht="14.85" customHeight="1" x14ac:dyDescent="0.25"/>
    <row r="9073" ht="14.85" customHeight="1" x14ac:dyDescent="0.25"/>
    <row r="9074" ht="14.85" customHeight="1" x14ac:dyDescent="0.25"/>
    <row r="9075" ht="14.85" customHeight="1" x14ac:dyDescent="0.25"/>
    <row r="9076" ht="14.85" customHeight="1" x14ac:dyDescent="0.25"/>
    <row r="9077" ht="14.85" customHeight="1" x14ac:dyDescent="0.25"/>
    <row r="9078" ht="14.85" customHeight="1" x14ac:dyDescent="0.25"/>
    <row r="9079" ht="14.85" customHeight="1" x14ac:dyDescent="0.25"/>
    <row r="9080" ht="14.85" customHeight="1" x14ac:dyDescent="0.25"/>
    <row r="9081" ht="14.85" customHeight="1" x14ac:dyDescent="0.25"/>
    <row r="9082" ht="14.85" customHeight="1" x14ac:dyDescent="0.25"/>
    <row r="9083" ht="14.85" customHeight="1" x14ac:dyDescent="0.25"/>
    <row r="9084" ht="14.85" customHeight="1" x14ac:dyDescent="0.25"/>
    <row r="9085" ht="14.85" customHeight="1" x14ac:dyDescent="0.25"/>
    <row r="9086" ht="14.85" customHeight="1" x14ac:dyDescent="0.25"/>
    <row r="9087" ht="14.85" customHeight="1" x14ac:dyDescent="0.25"/>
    <row r="9088" ht="14.85" customHeight="1" x14ac:dyDescent="0.25"/>
    <row r="9089" ht="14.85" customHeight="1" x14ac:dyDescent="0.25"/>
    <row r="9090" ht="14.85" customHeight="1" x14ac:dyDescent="0.25"/>
    <row r="9091" ht="14.85" customHeight="1" x14ac:dyDescent="0.25"/>
    <row r="9092" ht="14.85" customHeight="1" x14ac:dyDescent="0.25"/>
    <row r="9093" ht="14.85" customHeight="1" x14ac:dyDescent="0.25"/>
    <row r="9094" ht="14.85" customHeight="1" x14ac:dyDescent="0.25"/>
    <row r="9095" ht="14.85" customHeight="1" x14ac:dyDescent="0.25"/>
    <row r="9096" ht="14.85" customHeight="1" x14ac:dyDescent="0.25"/>
    <row r="9097" ht="14.85" customHeight="1" x14ac:dyDescent="0.25"/>
    <row r="9098" ht="14.85" customHeight="1" x14ac:dyDescent="0.25"/>
    <row r="9099" ht="14.85" customHeight="1" x14ac:dyDescent="0.25"/>
    <row r="9100" ht="14.85" customHeight="1" x14ac:dyDescent="0.25"/>
    <row r="9101" ht="14.85" customHeight="1" x14ac:dyDescent="0.25"/>
    <row r="9102" ht="14.85" customHeight="1" x14ac:dyDescent="0.25"/>
    <row r="9103" ht="14.85" customHeight="1" x14ac:dyDescent="0.25"/>
    <row r="9104" ht="14.85" customHeight="1" x14ac:dyDescent="0.25"/>
    <row r="9105" ht="14.85" customHeight="1" x14ac:dyDescent="0.25"/>
    <row r="9106" ht="14.85" customHeight="1" x14ac:dyDescent="0.25"/>
    <row r="9107" ht="14.85" customHeight="1" x14ac:dyDescent="0.25"/>
    <row r="9108" ht="14.85" customHeight="1" x14ac:dyDescent="0.25"/>
    <row r="9109" ht="14.85" customHeight="1" x14ac:dyDescent="0.25"/>
    <row r="9110" ht="14.85" customHeight="1" x14ac:dyDescent="0.25"/>
    <row r="9111" ht="14.85" customHeight="1" x14ac:dyDescent="0.25"/>
    <row r="9112" ht="14.85" customHeight="1" x14ac:dyDescent="0.25"/>
    <row r="9113" ht="14.85" customHeight="1" x14ac:dyDescent="0.25"/>
    <row r="9114" ht="14.85" customHeight="1" x14ac:dyDescent="0.25"/>
    <row r="9115" ht="14.85" customHeight="1" x14ac:dyDescent="0.25"/>
    <row r="9116" ht="14.85" customHeight="1" x14ac:dyDescent="0.25"/>
    <row r="9117" ht="14.85" customHeight="1" x14ac:dyDescent="0.25"/>
    <row r="9118" ht="14.85" customHeight="1" x14ac:dyDescent="0.25"/>
    <row r="9119" ht="14.85" customHeight="1" x14ac:dyDescent="0.25"/>
    <row r="9120" ht="14.85" customHeight="1" x14ac:dyDescent="0.25"/>
    <row r="9121" ht="14.85" customHeight="1" x14ac:dyDescent="0.25"/>
    <row r="9122" ht="14.85" customHeight="1" x14ac:dyDescent="0.25"/>
    <row r="9123" ht="14.85" customHeight="1" x14ac:dyDescent="0.25"/>
    <row r="9124" ht="14.85" customHeight="1" x14ac:dyDescent="0.25"/>
    <row r="9125" ht="14.85" customHeight="1" x14ac:dyDescent="0.25"/>
    <row r="9126" ht="14.85" customHeight="1" x14ac:dyDescent="0.25"/>
    <row r="9127" ht="14.85" customHeight="1" x14ac:dyDescent="0.25"/>
    <row r="9128" ht="14.85" customHeight="1" x14ac:dyDescent="0.25"/>
    <row r="9129" ht="14.85" customHeight="1" x14ac:dyDescent="0.25"/>
    <row r="9130" ht="14.85" customHeight="1" x14ac:dyDescent="0.25"/>
    <row r="9131" ht="14.85" customHeight="1" x14ac:dyDescent="0.25"/>
    <row r="9132" ht="14.85" customHeight="1" x14ac:dyDescent="0.25"/>
    <row r="9133" ht="14.85" customHeight="1" x14ac:dyDescent="0.25"/>
    <row r="9134" ht="14.85" customHeight="1" x14ac:dyDescent="0.25"/>
    <row r="9135" ht="14.85" customHeight="1" x14ac:dyDescent="0.25"/>
    <row r="9136" ht="14.85" customHeight="1" x14ac:dyDescent="0.25"/>
    <row r="9137" ht="14.85" customHeight="1" x14ac:dyDescent="0.25"/>
    <row r="9138" ht="14.85" customHeight="1" x14ac:dyDescent="0.25"/>
    <row r="9139" ht="14.85" customHeight="1" x14ac:dyDescent="0.25"/>
    <row r="9140" ht="14.85" customHeight="1" x14ac:dyDescent="0.25"/>
    <row r="9141" ht="14.85" customHeight="1" x14ac:dyDescent="0.25"/>
    <row r="9142" ht="14.85" customHeight="1" x14ac:dyDescent="0.25"/>
    <row r="9143" ht="14.85" customHeight="1" x14ac:dyDescent="0.25"/>
    <row r="9144" ht="14.85" customHeight="1" x14ac:dyDescent="0.25"/>
    <row r="9145" ht="14.85" customHeight="1" x14ac:dyDescent="0.25"/>
    <row r="9146" ht="14.85" customHeight="1" x14ac:dyDescent="0.25"/>
    <row r="9147" ht="14.85" customHeight="1" x14ac:dyDescent="0.25"/>
    <row r="9148" ht="14.85" customHeight="1" x14ac:dyDescent="0.25"/>
    <row r="9149" ht="14.85" customHeight="1" x14ac:dyDescent="0.25"/>
    <row r="9150" ht="14.85" customHeight="1" x14ac:dyDescent="0.25"/>
    <row r="9151" ht="14.85" customHeight="1" x14ac:dyDescent="0.25"/>
    <row r="9152" ht="14.85" customHeight="1" x14ac:dyDescent="0.25"/>
    <row r="9153" ht="14.85" customHeight="1" x14ac:dyDescent="0.25"/>
    <row r="9154" ht="14.85" customHeight="1" x14ac:dyDescent="0.25"/>
    <row r="9155" ht="14.85" customHeight="1" x14ac:dyDescent="0.25"/>
    <row r="9156" ht="14.85" customHeight="1" x14ac:dyDescent="0.25"/>
    <row r="9157" ht="14.85" customHeight="1" x14ac:dyDescent="0.25"/>
    <row r="9158" ht="14.85" customHeight="1" x14ac:dyDescent="0.25"/>
    <row r="9159" ht="14.85" customHeight="1" x14ac:dyDescent="0.25"/>
    <row r="9160" ht="14.85" customHeight="1" x14ac:dyDescent="0.25"/>
    <row r="9161" ht="14.85" customHeight="1" x14ac:dyDescent="0.25"/>
    <row r="9162" ht="14.85" customHeight="1" x14ac:dyDescent="0.25"/>
    <row r="9163" ht="14.85" customHeight="1" x14ac:dyDescent="0.25"/>
    <row r="9164" ht="14.85" customHeight="1" x14ac:dyDescent="0.25"/>
    <row r="9165" ht="14.85" customHeight="1" x14ac:dyDescent="0.25"/>
    <row r="9166" ht="14.85" customHeight="1" x14ac:dyDescent="0.25"/>
    <row r="9167" ht="14.85" customHeight="1" x14ac:dyDescent="0.25"/>
    <row r="9168" ht="14.85" customHeight="1" x14ac:dyDescent="0.25"/>
    <row r="9169" ht="14.85" customHeight="1" x14ac:dyDescent="0.25"/>
    <row r="9170" ht="14.85" customHeight="1" x14ac:dyDescent="0.25"/>
    <row r="9171" ht="14.85" customHeight="1" x14ac:dyDescent="0.25"/>
    <row r="9172" ht="14.85" customHeight="1" x14ac:dyDescent="0.25"/>
    <row r="9173" ht="14.85" customHeight="1" x14ac:dyDescent="0.25"/>
    <row r="9174" ht="14.85" customHeight="1" x14ac:dyDescent="0.25"/>
    <row r="9175" ht="14.85" customHeight="1" x14ac:dyDescent="0.25"/>
    <row r="9176" ht="14.85" customHeight="1" x14ac:dyDescent="0.25"/>
    <row r="9177" ht="14.85" customHeight="1" x14ac:dyDescent="0.25"/>
    <row r="9178" ht="14.85" customHeight="1" x14ac:dyDescent="0.25"/>
    <row r="9179" ht="14.85" customHeight="1" x14ac:dyDescent="0.25"/>
    <row r="9180" ht="14.85" customHeight="1" x14ac:dyDescent="0.25"/>
    <row r="9181" ht="14.85" customHeight="1" x14ac:dyDescent="0.25"/>
    <row r="9182" ht="14.85" customHeight="1" x14ac:dyDescent="0.25"/>
    <row r="9183" ht="14.85" customHeight="1" x14ac:dyDescent="0.25"/>
    <row r="9184" ht="14.85" customHeight="1" x14ac:dyDescent="0.25"/>
    <row r="9185" ht="14.85" customHeight="1" x14ac:dyDescent="0.25"/>
    <row r="9186" ht="14.85" customHeight="1" x14ac:dyDescent="0.25"/>
    <row r="9187" ht="14.85" customHeight="1" x14ac:dyDescent="0.25"/>
    <row r="9188" ht="14.85" customHeight="1" x14ac:dyDescent="0.25"/>
    <row r="9189" ht="14.85" customHeight="1" x14ac:dyDescent="0.25"/>
    <row r="9190" ht="14.85" customHeight="1" x14ac:dyDescent="0.25"/>
    <row r="9191" ht="14.85" customHeight="1" x14ac:dyDescent="0.25"/>
    <row r="9192" ht="14.85" customHeight="1" x14ac:dyDescent="0.25"/>
    <row r="9193" ht="14.85" customHeight="1" x14ac:dyDescent="0.25"/>
    <row r="9194" ht="14.85" customHeight="1" x14ac:dyDescent="0.25"/>
    <row r="9195" ht="14.85" customHeight="1" x14ac:dyDescent="0.25"/>
    <row r="9196" ht="14.85" customHeight="1" x14ac:dyDescent="0.25"/>
    <row r="9197" ht="14.85" customHeight="1" x14ac:dyDescent="0.25"/>
    <row r="9198" ht="14.85" customHeight="1" x14ac:dyDescent="0.25"/>
    <row r="9199" ht="14.85" customHeight="1" x14ac:dyDescent="0.25"/>
    <row r="9200" ht="14.85" customHeight="1" x14ac:dyDescent="0.25"/>
    <row r="9201" ht="14.85" customHeight="1" x14ac:dyDescent="0.25"/>
    <row r="9202" ht="14.85" customHeight="1" x14ac:dyDescent="0.25"/>
    <row r="9203" ht="14.85" customHeight="1" x14ac:dyDescent="0.25"/>
    <row r="9204" ht="14.85" customHeight="1" x14ac:dyDescent="0.25"/>
    <row r="9205" ht="14.85" customHeight="1" x14ac:dyDescent="0.25"/>
    <row r="9206" ht="14.85" customHeight="1" x14ac:dyDescent="0.25"/>
    <row r="9207" ht="14.85" customHeight="1" x14ac:dyDescent="0.25"/>
    <row r="9208" ht="14.85" customHeight="1" x14ac:dyDescent="0.25"/>
    <row r="9209" ht="14.85" customHeight="1" x14ac:dyDescent="0.25"/>
    <row r="9210" ht="14.85" customHeight="1" x14ac:dyDescent="0.25"/>
    <row r="9211" ht="14.85" customHeight="1" x14ac:dyDescent="0.25"/>
    <row r="9212" ht="14.85" customHeight="1" x14ac:dyDescent="0.25"/>
    <row r="9213" ht="14.85" customHeight="1" x14ac:dyDescent="0.25"/>
    <row r="9214" ht="14.85" customHeight="1" x14ac:dyDescent="0.25"/>
    <row r="9215" ht="14.85" customHeight="1" x14ac:dyDescent="0.25"/>
    <row r="9216" ht="14.85" customHeight="1" x14ac:dyDescent="0.25"/>
    <row r="9217" ht="14.85" customHeight="1" x14ac:dyDescent="0.25"/>
    <row r="9218" ht="14.85" customHeight="1" x14ac:dyDescent="0.25"/>
    <row r="9219" ht="14.85" customHeight="1" x14ac:dyDescent="0.25"/>
    <row r="9220" ht="14.85" customHeight="1" x14ac:dyDescent="0.25"/>
    <row r="9221" ht="14.85" customHeight="1" x14ac:dyDescent="0.25"/>
    <row r="9222" ht="14.85" customHeight="1" x14ac:dyDescent="0.25"/>
    <row r="9223" ht="14.85" customHeight="1" x14ac:dyDescent="0.25"/>
    <row r="9224" ht="14.85" customHeight="1" x14ac:dyDescent="0.25"/>
    <row r="9225" ht="14.85" customHeight="1" x14ac:dyDescent="0.25"/>
    <row r="9226" ht="14.85" customHeight="1" x14ac:dyDescent="0.25"/>
    <row r="9227" ht="14.85" customHeight="1" x14ac:dyDescent="0.25"/>
    <row r="9228" ht="14.85" customHeight="1" x14ac:dyDescent="0.25"/>
    <row r="9229" ht="14.85" customHeight="1" x14ac:dyDescent="0.25"/>
    <row r="9230" ht="14.85" customHeight="1" x14ac:dyDescent="0.25"/>
    <row r="9231" ht="14.85" customHeight="1" x14ac:dyDescent="0.25"/>
    <row r="9232" ht="14.85" customHeight="1" x14ac:dyDescent="0.25"/>
    <row r="9233" ht="14.85" customHeight="1" x14ac:dyDescent="0.25"/>
    <row r="9234" ht="14.85" customHeight="1" x14ac:dyDescent="0.25"/>
    <row r="9235" ht="14.85" customHeight="1" x14ac:dyDescent="0.25"/>
    <row r="9236" ht="14.85" customHeight="1" x14ac:dyDescent="0.25"/>
    <row r="9237" ht="14.85" customHeight="1" x14ac:dyDescent="0.25"/>
    <row r="9238" ht="14.85" customHeight="1" x14ac:dyDescent="0.25"/>
    <row r="9239" ht="14.85" customHeight="1" x14ac:dyDescent="0.25"/>
    <row r="9240" ht="14.85" customHeight="1" x14ac:dyDescent="0.25"/>
    <row r="9241" ht="14.85" customHeight="1" x14ac:dyDescent="0.25"/>
    <row r="9242" ht="14.85" customHeight="1" x14ac:dyDescent="0.25"/>
    <row r="9243" ht="14.85" customHeight="1" x14ac:dyDescent="0.25"/>
    <row r="9244" ht="14.85" customHeight="1" x14ac:dyDescent="0.25"/>
    <row r="9245" ht="14.85" customHeight="1" x14ac:dyDescent="0.25"/>
    <row r="9246" ht="14.85" customHeight="1" x14ac:dyDescent="0.25"/>
    <row r="9247" ht="14.85" customHeight="1" x14ac:dyDescent="0.25"/>
    <row r="9248" ht="14.85" customHeight="1" x14ac:dyDescent="0.25"/>
    <row r="9249" ht="14.85" customHeight="1" x14ac:dyDescent="0.25"/>
    <row r="9250" ht="14.85" customHeight="1" x14ac:dyDescent="0.25"/>
    <row r="9251" ht="14.85" customHeight="1" x14ac:dyDescent="0.25"/>
    <row r="9252" ht="14.85" customHeight="1" x14ac:dyDescent="0.25"/>
    <row r="9253" ht="14.85" customHeight="1" x14ac:dyDescent="0.25"/>
    <row r="9254" ht="14.85" customHeight="1" x14ac:dyDescent="0.25"/>
    <row r="9255" ht="14.85" customHeight="1" x14ac:dyDescent="0.25"/>
    <row r="9256" ht="14.85" customHeight="1" x14ac:dyDescent="0.25"/>
    <row r="9257" ht="14.85" customHeight="1" x14ac:dyDescent="0.25"/>
    <row r="9258" ht="14.85" customHeight="1" x14ac:dyDescent="0.25"/>
    <row r="9259" ht="14.85" customHeight="1" x14ac:dyDescent="0.25"/>
    <row r="9260" ht="14.85" customHeight="1" x14ac:dyDescent="0.25"/>
    <row r="9261" ht="14.85" customHeight="1" x14ac:dyDescent="0.25"/>
    <row r="9262" ht="14.85" customHeight="1" x14ac:dyDescent="0.25"/>
    <row r="9263" ht="14.85" customHeight="1" x14ac:dyDescent="0.25"/>
    <row r="9264" ht="14.85" customHeight="1" x14ac:dyDescent="0.25"/>
    <row r="9265" ht="14.85" customHeight="1" x14ac:dyDescent="0.25"/>
    <row r="9266" ht="14.85" customHeight="1" x14ac:dyDescent="0.25"/>
    <row r="9267" ht="14.85" customHeight="1" x14ac:dyDescent="0.25"/>
    <row r="9268" ht="14.85" customHeight="1" x14ac:dyDescent="0.25"/>
    <row r="9269" ht="14.85" customHeight="1" x14ac:dyDescent="0.25"/>
    <row r="9270" ht="14.85" customHeight="1" x14ac:dyDescent="0.25"/>
    <row r="9271" ht="14.85" customHeight="1" x14ac:dyDescent="0.25"/>
    <row r="9272" ht="14.85" customHeight="1" x14ac:dyDescent="0.25"/>
    <row r="9273" ht="14.85" customHeight="1" x14ac:dyDescent="0.25"/>
    <row r="9274" ht="14.85" customHeight="1" x14ac:dyDescent="0.25"/>
    <row r="9275" ht="14.85" customHeight="1" x14ac:dyDescent="0.25"/>
    <row r="9276" ht="14.85" customHeight="1" x14ac:dyDescent="0.25"/>
    <row r="9277" ht="14.85" customHeight="1" x14ac:dyDescent="0.25"/>
    <row r="9278" ht="14.85" customHeight="1" x14ac:dyDescent="0.25"/>
    <row r="9279" ht="14.85" customHeight="1" x14ac:dyDescent="0.25"/>
    <row r="9280" ht="14.85" customHeight="1" x14ac:dyDescent="0.25"/>
    <row r="9281" ht="14.85" customHeight="1" x14ac:dyDescent="0.25"/>
    <row r="9282" ht="14.85" customHeight="1" x14ac:dyDescent="0.25"/>
    <row r="9283" ht="14.85" customHeight="1" x14ac:dyDescent="0.25"/>
    <row r="9284" ht="14.85" customHeight="1" x14ac:dyDescent="0.25"/>
    <row r="9285" ht="14.85" customHeight="1" x14ac:dyDescent="0.25"/>
    <row r="9286" ht="14.85" customHeight="1" x14ac:dyDescent="0.25"/>
    <row r="9287" ht="14.85" customHeight="1" x14ac:dyDescent="0.25"/>
    <row r="9288" ht="14.85" customHeight="1" x14ac:dyDescent="0.25"/>
    <row r="9289" ht="14.85" customHeight="1" x14ac:dyDescent="0.25"/>
    <row r="9290" ht="14.85" customHeight="1" x14ac:dyDescent="0.25"/>
    <row r="9291" ht="14.85" customHeight="1" x14ac:dyDescent="0.25"/>
    <row r="9292" ht="14.85" customHeight="1" x14ac:dyDescent="0.25"/>
    <row r="9293" ht="14.85" customHeight="1" x14ac:dyDescent="0.25"/>
    <row r="9294" ht="14.85" customHeight="1" x14ac:dyDescent="0.25"/>
    <row r="9295" ht="14.85" customHeight="1" x14ac:dyDescent="0.25"/>
    <row r="9296" ht="14.85" customHeight="1" x14ac:dyDescent="0.25"/>
    <row r="9297" ht="14.85" customHeight="1" x14ac:dyDescent="0.25"/>
    <row r="9298" ht="14.85" customHeight="1" x14ac:dyDescent="0.25"/>
    <row r="9299" ht="14.85" customHeight="1" x14ac:dyDescent="0.25"/>
    <row r="9300" ht="14.85" customHeight="1" x14ac:dyDescent="0.25"/>
    <row r="9301" ht="14.85" customHeight="1" x14ac:dyDescent="0.25"/>
    <row r="9302" ht="14.85" customHeight="1" x14ac:dyDescent="0.25"/>
    <row r="9303" ht="14.85" customHeight="1" x14ac:dyDescent="0.25"/>
    <row r="9304" ht="14.85" customHeight="1" x14ac:dyDescent="0.25"/>
    <row r="9305" ht="14.85" customHeight="1" x14ac:dyDescent="0.25"/>
    <row r="9306" ht="14.85" customHeight="1" x14ac:dyDescent="0.25"/>
    <row r="9307" ht="14.85" customHeight="1" x14ac:dyDescent="0.25"/>
    <row r="9308" ht="14.85" customHeight="1" x14ac:dyDescent="0.25"/>
    <row r="9309" ht="14.85" customHeight="1" x14ac:dyDescent="0.25"/>
    <row r="9310" ht="14.85" customHeight="1" x14ac:dyDescent="0.25"/>
    <row r="9311" ht="14.85" customHeight="1" x14ac:dyDescent="0.25"/>
    <row r="9312" ht="14.85" customHeight="1" x14ac:dyDescent="0.25"/>
    <row r="9313" ht="14.85" customHeight="1" x14ac:dyDescent="0.25"/>
    <row r="9314" ht="14.85" customHeight="1" x14ac:dyDescent="0.25"/>
    <row r="9315" ht="14.85" customHeight="1" x14ac:dyDescent="0.25"/>
    <row r="9316" ht="14.85" customHeight="1" x14ac:dyDescent="0.25"/>
    <row r="9317" ht="14.85" customHeight="1" x14ac:dyDescent="0.25"/>
    <row r="9318" ht="14.85" customHeight="1" x14ac:dyDescent="0.25"/>
    <row r="9319" ht="14.85" customHeight="1" x14ac:dyDescent="0.25"/>
    <row r="9320" ht="14.85" customHeight="1" x14ac:dyDescent="0.25"/>
    <row r="9321" ht="14.85" customHeight="1" x14ac:dyDescent="0.25"/>
    <row r="9322" ht="14.85" customHeight="1" x14ac:dyDescent="0.25"/>
    <row r="9323" ht="14.85" customHeight="1" x14ac:dyDescent="0.25"/>
    <row r="9324" ht="14.85" customHeight="1" x14ac:dyDescent="0.25"/>
    <row r="9325" ht="14.85" customHeight="1" x14ac:dyDescent="0.25"/>
    <row r="9326" ht="14.85" customHeight="1" x14ac:dyDescent="0.25"/>
    <row r="9327" ht="14.85" customHeight="1" x14ac:dyDescent="0.25"/>
    <row r="9328" ht="14.85" customHeight="1" x14ac:dyDescent="0.25"/>
    <row r="9329" ht="14.85" customHeight="1" x14ac:dyDescent="0.25"/>
    <row r="9330" ht="14.85" customHeight="1" x14ac:dyDescent="0.25"/>
    <row r="9331" ht="14.85" customHeight="1" x14ac:dyDescent="0.25"/>
    <row r="9332" ht="14.85" customHeight="1" x14ac:dyDescent="0.25"/>
    <row r="9333" ht="14.85" customHeight="1" x14ac:dyDescent="0.25"/>
    <row r="9334" ht="14.85" customHeight="1" x14ac:dyDescent="0.25"/>
    <row r="9335" ht="14.85" customHeight="1" x14ac:dyDescent="0.25"/>
    <row r="9336" ht="14.85" customHeight="1" x14ac:dyDescent="0.25"/>
    <row r="9337" ht="14.85" customHeight="1" x14ac:dyDescent="0.25"/>
    <row r="9338" ht="14.85" customHeight="1" x14ac:dyDescent="0.25"/>
    <row r="9339" ht="14.85" customHeight="1" x14ac:dyDescent="0.25"/>
    <row r="9340" ht="14.85" customHeight="1" x14ac:dyDescent="0.25"/>
    <row r="9341" ht="14.85" customHeight="1" x14ac:dyDescent="0.25"/>
    <row r="9342" ht="14.85" customHeight="1" x14ac:dyDescent="0.25"/>
    <row r="9343" ht="14.85" customHeight="1" x14ac:dyDescent="0.25"/>
    <row r="9344" ht="14.85" customHeight="1" x14ac:dyDescent="0.25"/>
    <row r="9345" ht="14.85" customHeight="1" x14ac:dyDescent="0.25"/>
    <row r="9346" ht="14.85" customHeight="1" x14ac:dyDescent="0.25"/>
    <row r="9347" ht="14.85" customHeight="1" x14ac:dyDescent="0.25"/>
    <row r="9348" ht="14.85" customHeight="1" x14ac:dyDescent="0.25"/>
    <row r="9349" ht="14.85" customHeight="1" x14ac:dyDescent="0.25"/>
    <row r="9350" ht="14.85" customHeight="1" x14ac:dyDescent="0.25"/>
    <row r="9351" ht="14.85" customHeight="1" x14ac:dyDescent="0.25"/>
    <row r="9352" ht="14.85" customHeight="1" x14ac:dyDescent="0.25"/>
    <row r="9353" ht="14.85" customHeight="1" x14ac:dyDescent="0.25"/>
    <row r="9354" ht="14.85" customHeight="1" x14ac:dyDescent="0.25"/>
    <row r="9355" ht="14.85" customHeight="1" x14ac:dyDescent="0.25"/>
    <row r="9356" ht="14.85" customHeight="1" x14ac:dyDescent="0.25"/>
    <row r="9357" ht="14.85" customHeight="1" x14ac:dyDescent="0.25"/>
    <row r="9358" ht="14.85" customHeight="1" x14ac:dyDescent="0.25"/>
    <row r="9359" ht="14.85" customHeight="1" x14ac:dyDescent="0.25"/>
    <row r="9360" ht="14.85" customHeight="1" x14ac:dyDescent="0.25"/>
    <row r="9361" ht="14.85" customHeight="1" x14ac:dyDescent="0.25"/>
    <row r="9362" ht="14.85" customHeight="1" x14ac:dyDescent="0.25"/>
    <row r="9363" ht="14.85" customHeight="1" x14ac:dyDescent="0.25"/>
    <row r="9364" ht="14.85" customHeight="1" x14ac:dyDescent="0.25"/>
    <row r="9365" ht="14.85" customHeight="1" x14ac:dyDescent="0.25"/>
    <row r="9366" ht="14.85" customHeight="1" x14ac:dyDescent="0.25"/>
    <row r="9367" ht="14.85" customHeight="1" x14ac:dyDescent="0.25"/>
    <row r="9368" ht="14.85" customHeight="1" x14ac:dyDescent="0.25"/>
    <row r="9369" ht="14.85" customHeight="1" x14ac:dyDescent="0.25"/>
    <row r="9370" ht="14.85" customHeight="1" x14ac:dyDescent="0.25"/>
    <row r="9371" ht="14.85" customHeight="1" x14ac:dyDescent="0.25"/>
    <row r="9372" ht="14.85" customHeight="1" x14ac:dyDescent="0.25"/>
    <row r="9373" ht="14.85" customHeight="1" x14ac:dyDescent="0.25"/>
    <row r="9374" ht="14.85" customHeight="1" x14ac:dyDescent="0.25"/>
    <row r="9375" ht="14.85" customHeight="1" x14ac:dyDescent="0.25"/>
    <row r="9376" ht="14.85" customHeight="1" x14ac:dyDescent="0.25"/>
    <row r="9377" ht="14.85" customHeight="1" x14ac:dyDescent="0.25"/>
    <row r="9378" ht="14.85" customHeight="1" x14ac:dyDescent="0.25"/>
    <row r="9379" ht="14.85" customHeight="1" x14ac:dyDescent="0.25"/>
    <row r="9380" ht="14.85" customHeight="1" x14ac:dyDescent="0.25"/>
    <row r="9381" ht="14.85" customHeight="1" x14ac:dyDescent="0.25"/>
    <row r="9382" ht="14.85" customHeight="1" x14ac:dyDescent="0.25"/>
    <row r="9383" ht="14.85" customHeight="1" x14ac:dyDescent="0.25"/>
    <row r="9384" ht="14.85" customHeight="1" x14ac:dyDescent="0.25"/>
    <row r="9385" ht="14.85" customHeight="1" x14ac:dyDescent="0.25"/>
    <row r="9386" ht="14.85" customHeight="1" x14ac:dyDescent="0.25"/>
    <row r="9387" ht="14.85" customHeight="1" x14ac:dyDescent="0.25"/>
    <row r="9388" ht="14.85" customHeight="1" x14ac:dyDescent="0.25"/>
    <row r="9389" ht="14.85" customHeight="1" x14ac:dyDescent="0.25"/>
    <row r="9390" ht="14.85" customHeight="1" x14ac:dyDescent="0.25"/>
    <row r="9391" ht="14.85" customHeight="1" x14ac:dyDescent="0.25"/>
    <row r="9392" ht="14.85" customHeight="1" x14ac:dyDescent="0.25"/>
    <row r="9393" ht="14.85" customHeight="1" x14ac:dyDescent="0.25"/>
    <row r="9394" ht="14.85" customHeight="1" x14ac:dyDescent="0.25"/>
    <row r="9395" ht="14.85" customHeight="1" x14ac:dyDescent="0.25"/>
    <row r="9396" ht="14.85" customHeight="1" x14ac:dyDescent="0.25"/>
    <row r="9397" ht="14.85" customHeight="1" x14ac:dyDescent="0.25"/>
    <row r="9398" ht="14.85" customHeight="1" x14ac:dyDescent="0.25"/>
    <row r="9399" ht="14.85" customHeight="1" x14ac:dyDescent="0.25"/>
    <row r="9400" ht="14.85" customHeight="1" x14ac:dyDescent="0.25"/>
    <row r="9401" ht="14.85" customHeight="1" x14ac:dyDescent="0.25"/>
    <row r="9402" ht="14.85" customHeight="1" x14ac:dyDescent="0.25"/>
    <row r="9403" ht="14.85" customHeight="1" x14ac:dyDescent="0.25"/>
    <row r="9404" ht="14.85" customHeight="1" x14ac:dyDescent="0.25"/>
    <row r="9405" ht="14.85" customHeight="1" x14ac:dyDescent="0.25"/>
    <row r="9406" ht="14.85" customHeight="1" x14ac:dyDescent="0.25"/>
    <row r="9407" ht="14.85" customHeight="1" x14ac:dyDescent="0.25"/>
    <row r="9408" ht="14.85" customHeight="1" x14ac:dyDescent="0.25"/>
    <row r="9409" ht="14.85" customHeight="1" x14ac:dyDescent="0.25"/>
    <row r="9410" ht="14.85" customHeight="1" x14ac:dyDescent="0.25"/>
    <row r="9411" ht="14.85" customHeight="1" x14ac:dyDescent="0.25"/>
    <row r="9412" ht="14.85" customHeight="1" x14ac:dyDescent="0.25"/>
    <row r="9413" ht="14.85" customHeight="1" x14ac:dyDescent="0.25"/>
    <row r="9414" ht="14.85" customHeight="1" x14ac:dyDescent="0.25"/>
    <row r="9415" ht="14.85" customHeight="1" x14ac:dyDescent="0.25"/>
    <row r="9416" ht="14.85" customHeight="1" x14ac:dyDescent="0.25"/>
    <row r="9417" ht="14.85" customHeight="1" x14ac:dyDescent="0.25"/>
    <row r="9418" ht="14.85" customHeight="1" x14ac:dyDescent="0.25"/>
    <row r="9419" ht="14.85" customHeight="1" x14ac:dyDescent="0.25"/>
    <row r="9420" ht="14.85" customHeight="1" x14ac:dyDescent="0.25"/>
    <row r="9421" ht="14.85" customHeight="1" x14ac:dyDescent="0.25"/>
    <row r="9422" ht="14.85" customHeight="1" x14ac:dyDescent="0.25"/>
    <row r="9423" ht="14.85" customHeight="1" x14ac:dyDescent="0.25"/>
    <row r="9424" ht="14.85" customHeight="1" x14ac:dyDescent="0.25"/>
    <row r="9425" ht="14.85" customHeight="1" x14ac:dyDescent="0.25"/>
    <row r="9426" ht="14.85" customHeight="1" x14ac:dyDescent="0.25"/>
    <row r="9427" ht="14.85" customHeight="1" x14ac:dyDescent="0.25"/>
    <row r="9428" ht="14.85" customHeight="1" x14ac:dyDescent="0.25"/>
    <row r="9429" ht="14.85" customHeight="1" x14ac:dyDescent="0.25"/>
    <row r="9430" ht="14.85" customHeight="1" x14ac:dyDescent="0.25"/>
    <row r="9431" ht="14.85" customHeight="1" x14ac:dyDescent="0.25"/>
    <row r="9432" ht="14.85" customHeight="1" x14ac:dyDescent="0.25"/>
    <row r="9433" ht="14.85" customHeight="1" x14ac:dyDescent="0.25"/>
    <row r="9434" ht="14.85" customHeight="1" x14ac:dyDescent="0.25"/>
    <row r="9435" ht="14.85" customHeight="1" x14ac:dyDescent="0.25"/>
    <row r="9436" ht="14.85" customHeight="1" x14ac:dyDescent="0.25"/>
    <row r="9437" ht="14.85" customHeight="1" x14ac:dyDescent="0.25"/>
    <row r="9438" ht="14.85" customHeight="1" x14ac:dyDescent="0.25"/>
    <row r="9439" ht="14.85" customHeight="1" x14ac:dyDescent="0.25"/>
    <row r="9440" ht="14.85" customHeight="1" x14ac:dyDescent="0.25"/>
    <row r="9441" ht="14.85" customHeight="1" x14ac:dyDescent="0.25"/>
    <row r="9442" ht="14.85" customHeight="1" x14ac:dyDescent="0.25"/>
    <row r="9443" ht="14.85" customHeight="1" x14ac:dyDescent="0.25"/>
    <row r="9444" ht="14.85" customHeight="1" x14ac:dyDescent="0.25"/>
    <row r="9445" ht="14.85" customHeight="1" x14ac:dyDescent="0.25"/>
    <row r="9446" ht="14.85" customHeight="1" x14ac:dyDescent="0.25"/>
    <row r="9447" ht="14.85" customHeight="1" x14ac:dyDescent="0.25"/>
    <row r="9448" ht="14.85" customHeight="1" x14ac:dyDescent="0.25"/>
    <row r="9449" ht="14.85" customHeight="1" x14ac:dyDescent="0.25"/>
    <row r="9450" ht="14.85" customHeight="1" x14ac:dyDescent="0.25"/>
    <row r="9451" ht="14.85" customHeight="1" x14ac:dyDescent="0.25"/>
    <row r="9452" ht="14.85" customHeight="1" x14ac:dyDescent="0.25"/>
    <row r="9453" ht="14.85" customHeight="1" x14ac:dyDescent="0.25"/>
    <row r="9454" ht="14.85" customHeight="1" x14ac:dyDescent="0.25"/>
    <row r="9455" ht="14.85" customHeight="1" x14ac:dyDescent="0.25"/>
    <row r="9456" ht="14.85" customHeight="1" x14ac:dyDescent="0.25"/>
    <row r="9457" ht="14.85" customHeight="1" x14ac:dyDescent="0.25"/>
    <row r="9458" ht="14.85" customHeight="1" x14ac:dyDescent="0.25"/>
    <row r="9459" ht="14.85" customHeight="1" x14ac:dyDescent="0.25"/>
    <row r="9460" ht="14.85" customHeight="1" x14ac:dyDescent="0.25"/>
    <row r="9461" ht="14.85" customHeight="1" x14ac:dyDescent="0.25"/>
    <row r="9462" ht="14.85" customHeight="1" x14ac:dyDescent="0.25"/>
    <row r="9463" ht="14.85" customHeight="1" x14ac:dyDescent="0.25"/>
    <row r="9464" ht="14.85" customHeight="1" x14ac:dyDescent="0.25"/>
    <row r="9465" ht="14.85" customHeight="1" x14ac:dyDescent="0.25"/>
    <row r="9466" ht="14.85" customHeight="1" x14ac:dyDescent="0.25"/>
    <row r="9467" ht="14.85" customHeight="1" x14ac:dyDescent="0.25"/>
    <row r="9468" ht="14.85" customHeight="1" x14ac:dyDescent="0.25"/>
    <row r="9469" ht="14.85" customHeight="1" x14ac:dyDescent="0.25"/>
    <row r="9470" ht="14.85" customHeight="1" x14ac:dyDescent="0.25"/>
    <row r="9471" ht="14.85" customHeight="1" x14ac:dyDescent="0.25"/>
    <row r="9472" ht="14.85" customHeight="1" x14ac:dyDescent="0.25"/>
    <row r="9473" ht="14.85" customHeight="1" x14ac:dyDescent="0.25"/>
    <row r="9474" ht="14.85" customHeight="1" x14ac:dyDescent="0.25"/>
    <row r="9475" ht="14.85" customHeight="1" x14ac:dyDescent="0.25"/>
    <row r="9476" ht="14.85" customHeight="1" x14ac:dyDescent="0.25"/>
    <row r="9477" ht="14.85" customHeight="1" x14ac:dyDescent="0.25"/>
    <row r="9478" ht="14.85" customHeight="1" x14ac:dyDescent="0.25"/>
    <row r="9479" ht="14.85" customHeight="1" x14ac:dyDescent="0.25"/>
    <row r="9480" ht="14.85" customHeight="1" x14ac:dyDescent="0.25"/>
    <row r="9481" ht="14.85" customHeight="1" x14ac:dyDescent="0.25"/>
    <row r="9482" ht="14.85" customHeight="1" x14ac:dyDescent="0.25"/>
    <row r="9483" ht="14.85" customHeight="1" x14ac:dyDescent="0.25"/>
    <row r="9484" ht="14.85" customHeight="1" x14ac:dyDescent="0.25"/>
    <row r="9485" ht="14.85" customHeight="1" x14ac:dyDescent="0.25"/>
    <row r="9486" ht="14.85" customHeight="1" x14ac:dyDescent="0.25"/>
    <row r="9487" ht="14.85" customHeight="1" x14ac:dyDescent="0.25"/>
    <row r="9488" ht="14.85" customHeight="1" x14ac:dyDescent="0.25"/>
    <row r="9489" ht="14.85" customHeight="1" x14ac:dyDescent="0.25"/>
    <row r="9490" ht="14.85" customHeight="1" x14ac:dyDescent="0.25"/>
    <row r="9491" ht="14.85" customHeight="1" x14ac:dyDescent="0.25"/>
    <row r="9492" ht="14.85" customHeight="1" x14ac:dyDescent="0.25"/>
    <row r="9493" ht="14.85" customHeight="1" x14ac:dyDescent="0.25"/>
    <row r="9494" ht="14.85" customHeight="1" x14ac:dyDescent="0.25"/>
    <row r="9495" ht="14.85" customHeight="1" x14ac:dyDescent="0.25"/>
    <row r="9496" ht="14.85" customHeight="1" x14ac:dyDescent="0.25"/>
    <row r="9497" ht="14.85" customHeight="1" x14ac:dyDescent="0.25"/>
    <row r="9498" ht="14.85" customHeight="1" x14ac:dyDescent="0.25"/>
    <row r="9499" ht="14.85" customHeight="1" x14ac:dyDescent="0.25"/>
    <row r="9500" ht="14.85" customHeight="1" x14ac:dyDescent="0.25"/>
    <row r="9501" ht="14.85" customHeight="1" x14ac:dyDescent="0.25"/>
    <row r="9502" ht="14.85" customHeight="1" x14ac:dyDescent="0.25"/>
    <row r="9503" ht="14.85" customHeight="1" x14ac:dyDescent="0.25"/>
    <row r="9504" ht="14.85" customHeight="1" x14ac:dyDescent="0.25"/>
    <row r="9505" ht="14.85" customHeight="1" x14ac:dyDescent="0.25"/>
    <row r="9506" ht="14.85" customHeight="1" x14ac:dyDescent="0.25"/>
    <row r="9507" ht="14.85" customHeight="1" x14ac:dyDescent="0.25"/>
    <row r="9508" ht="14.85" customHeight="1" x14ac:dyDescent="0.25"/>
    <row r="9509" ht="14.85" customHeight="1" x14ac:dyDescent="0.25"/>
    <row r="9510" ht="14.85" customHeight="1" x14ac:dyDescent="0.25"/>
    <row r="9511" ht="14.85" customHeight="1" x14ac:dyDescent="0.25"/>
    <row r="9512" ht="14.85" customHeight="1" x14ac:dyDescent="0.25"/>
    <row r="9513" ht="14.85" customHeight="1" x14ac:dyDescent="0.25"/>
    <row r="9514" ht="14.85" customHeight="1" x14ac:dyDescent="0.25"/>
    <row r="9515" ht="14.85" customHeight="1" x14ac:dyDescent="0.25"/>
    <row r="9516" ht="14.85" customHeight="1" x14ac:dyDescent="0.25"/>
    <row r="9517" ht="14.85" customHeight="1" x14ac:dyDescent="0.25"/>
    <row r="9518" ht="14.85" customHeight="1" x14ac:dyDescent="0.25"/>
    <row r="9519" ht="14.85" customHeight="1" x14ac:dyDescent="0.25"/>
    <row r="9520" ht="14.85" customHeight="1" x14ac:dyDescent="0.25"/>
    <row r="9521" ht="14.85" customHeight="1" x14ac:dyDescent="0.25"/>
    <row r="9522" ht="14.85" customHeight="1" x14ac:dyDescent="0.25"/>
    <row r="9523" ht="14.85" customHeight="1" x14ac:dyDescent="0.25"/>
    <row r="9524" ht="14.85" customHeight="1" x14ac:dyDescent="0.25"/>
    <row r="9525" ht="14.85" customHeight="1" x14ac:dyDescent="0.25"/>
    <row r="9526" ht="14.85" customHeight="1" x14ac:dyDescent="0.25"/>
    <row r="9527" ht="14.85" customHeight="1" x14ac:dyDescent="0.25"/>
    <row r="9528" ht="14.85" customHeight="1" x14ac:dyDescent="0.25"/>
    <row r="9529" ht="14.85" customHeight="1" x14ac:dyDescent="0.25"/>
    <row r="9530" ht="14.85" customHeight="1" x14ac:dyDescent="0.25"/>
    <row r="9531" ht="14.85" customHeight="1" x14ac:dyDescent="0.25"/>
    <row r="9532" ht="14.85" customHeight="1" x14ac:dyDescent="0.25"/>
    <row r="9533" ht="14.85" customHeight="1" x14ac:dyDescent="0.25"/>
    <row r="9534" ht="14.85" customHeight="1" x14ac:dyDescent="0.25"/>
    <row r="9535" ht="14.85" customHeight="1" x14ac:dyDescent="0.25"/>
    <row r="9536" ht="14.85" customHeight="1" x14ac:dyDescent="0.25"/>
    <row r="9537" ht="14.85" customHeight="1" x14ac:dyDescent="0.25"/>
    <row r="9538" ht="14.85" customHeight="1" x14ac:dyDescent="0.25"/>
    <row r="9539" ht="14.85" customHeight="1" x14ac:dyDescent="0.25"/>
    <row r="9540" ht="14.85" customHeight="1" x14ac:dyDescent="0.25"/>
    <row r="9541" ht="14.85" customHeight="1" x14ac:dyDescent="0.25"/>
    <row r="9542" ht="14.85" customHeight="1" x14ac:dyDescent="0.25"/>
    <row r="9543" ht="14.85" customHeight="1" x14ac:dyDescent="0.25"/>
    <row r="9544" ht="14.85" customHeight="1" x14ac:dyDescent="0.25"/>
    <row r="9545" ht="14.85" customHeight="1" x14ac:dyDescent="0.25"/>
    <row r="9546" ht="14.85" customHeight="1" x14ac:dyDescent="0.25"/>
    <row r="9547" ht="14.85" customHeight="1" x14ac:dyDescent="0.25"/>
    <row r="9548" ht="14.85" customHeight="1" x14ac:dyDescent="0.25"/>
    <row r="9549" ht="14.85" customHeight="1" x14ac:dyDescent="0.25"/>
    <row r="9550" ht="14.85" customHeight="1" x14ac:dyDescent="0.25"/>
    <row r="9551" ht="14.85" customHeight="1" x14ac:dyDescent="0.25"/>
    <row r="9552" ht="14.85" customHeight="1" x14ac:dyDescent="0.25"/>
    <row r="9553" ht="14.85" customHeight="1" x14ac:dyDescent="0.25"/>
    <row r="9554" ht="14.85" customHeight="1" x14ac:dyDescent="0.25"/>
    <row r="9555" ht="14.85" customHeight="1" x14ac:dyDescent="0.25"/>
    <row r="9556" ht="14.85" customHeight="1" x14ac:dyDescent="0.25"/>
    <row r="9557" ht="14.85" customHeight="1" x14ac:dyDescent="0.25"/>
    <row r="9558" ht="14.85" customHeight="1" x14ac:dyDescent="0.25"/>
    <row r="9559" ht="14.85" customHeight="1" x14ac:dyDescent="0.25"/>
    <row r="9560" ht="14.85" customHeight="1" x14ac:dyDescent="0.25"/>
    <row r="9561" ht="14.85" customHeight="1" x14ac:dyDescent="0.25"/>
    <row r="9562" ht="14.85" customHeight="1" x14ac:dyDescent="0.25"/>
    <row r="9563" ht="14.85" customHeight="1" x14ac:dyDescent="0.25"/>
    <row r="9564" ht="14.85" customHeight="1" x14ac:dyDescent="0.25"/>
    <row r="9565" ht="14.85" customHeight="1" x14ac:dyDescent="0.25"/>
    <row r="9566" ht="14.85" customHeight="1" x14ac:dyDescent="0.25"/>
    <row r="9567" ht="14.85" customHeight="1" x14ac:dyDescent="0.25"/>
    <row r="9568" ht="14.85" customHeight="1" x14ac:dyDescent="0.25"/>
    <row r="9569" ht="14.85" customHeight="1" x14ac:dyDescent="0.25"/>
    <row r="9570" ht="14.85" customHeight="1" x14ac:dyDescent="0.25"/>
    <row r="9571" ht="14.85" customHeight="1" x14ac:dyDescent="0.25"/>
    <row r="9572" ht="14.85" customHeight="1" x14ac:dyDescent="0.25"/>
    <row r="9573" ht="14.85" customHeight="1" x14ac:dyDescent="0.25"/>
    <row r="9574" ht="14.85" customHeight="1" x14ac:dyDescent="0.25"/>
    <row r="9575" ht="14.85" customHeight="1" x14ac:dyDescent="0.25"/>
    <row r="9576" ht="14.85" customHeight="1" x14ac:dyDescent="0.25"/>
    <row r="9577" ht="14.85" customHeight="1" x14ac:dyDescent="0.25"/>
    <row r="9578" ht="14.85" customHeight="1" x14ac:dyDescent="0.25"/>
    <row r="9579" ht="14.85" customHeight="1" x14ac:dyDescent="0.25"/>
    <row r="9580" ht="14.85" customHeight="1" x14ac:dyDescent="0.25"/>
    <row r="9581" ht="14.85" customHeight="1" x14ac:dyDescent="0.25"/>
    <row r="9582" ht="14.85" customHeight="1" x14ac:dyDescent="0.25"/>
    <row r="9583" ht="14.85" customHeight="1" x14ac:dyDescent="0.25"/>
    <row r="9584" ht="14.85" customHeight="1" x14ac:dyDescent="0.25"/>
    <row r="9585" ht="14.85" customHeight="1" x14ac:dyDescent="0.25"/>
    <row r="9586" ht="14.85" customHeight="1" x14ac:dyDescent="0.25"/>
    <row r="9587" ht="14.85" customHeight="1" x14ac:dyDescent="0.25"/>
    <row r="9588" ht="14.85" customHeight="1" x14ac:dyDescent="0.25"/>
    <row r="9589" ht="14.85" customHeight="1" x14ac:dyDescent="0.25"/>
    <row r="9590" ht="14.85" customHeight="1" x14ac:dyDescent="0.25"/>
    <row r="9591" ht="14.85" customHeight="1" x14ac:dyDescent="0.25"/>
    <row r="9592" ht="14.85" customHeight="1" x14ac:dyDescent="0.25"/>
    <row r="9593" ht="14.85" customHeight="1" x14ac:dyDescent="0.25"/>
    <row r="9594" ht="14.85" customHeight="1" x14ac:dyDescent="0.25"/>
    <row r="9595" ht="14.85" customHeight="1" x14ac:dyDescent="0.25"/>
    <row r="9596" ht="14.85" customHeight="1" x14ac:dyDescent="0.25"/>
    <row r="9597" ht="14.85" customHeight="1" x14ac:dyDescent="0.25"/>
    <row r="9598" ht="14.85" customHeight="1" x14ac:dyDescent="0.25"/>
    <row r="9599" ht="14.85" customHeight="1" x14ac:dyDescent="0.25"/>
    <row r="9600" ht="14.85" customHeight="1" x14ac:dyDescent="0.25"/>
    <row r="9601" ht="14.85" customHeight="1" x14ac:dyDescent="0.25"/>
    <row r="9602" ht="14.85" customHeight="1" x14ac:dyDescent="0.25"/>
    <row r="9603" ht="14.85" customHeight="1" x14ac:dyDescent="0.25"/>
    <row r="9604" ht="14.85" customHeight="1" x14ac:dyDescent="0.25"/>
    <row r="9605" ht="14.85" customHeight="1" x14ac:dyDescent="0.25"/>
    <row r="9606" ht="14.85" customHeight="1" x14ac:dyDescent="0.25"/>
    <row r="9607" ht="14.85" customHeight="1" x14ac:dyDescent="0.25"/>
    <row r="9608" ht="14.85" customHeight="1" x14ac:dyDescent="0.25"/>
    <row r="9609" ht="14.85" customHeight="1" x14ac:dyDescent="0.25"/>
    <row r="9610" ht="14.85" customHeight="1" x14ac:dyDescent="0.25"/>
    <row r="9611" ht="14.85" customHeight="1" x14ac:dyDescent="0.25"/>
    <row r="9612" ht="14.85" customHeight="1" x14ac:dyDescent="0.25"/>
    <row r="9613" ht="14.85" customHeight="1" x14ac:dyDescent="0.25"/>
    <row r="9614" ht="14.85" customHeight="1" x14ac:dyDescent="0.25"/>
    <row r="9615" ht="14.85" customHeight="1" x14ac:dyDescent="0.25"/>
    <row r="9616" ht="14.85" customHeight="1" x14ac:dyDescent="0.25"/>
    <row r="9617" ht="14.85" customHeight="1" x14ac:dyDescent="0.25"/>
    <row r="9618" ht="14.85" customHeight="1" x14ac:dyDescent="0.25"/>
    <row r="9619" ht="14.85" customHeight="1" x14ac:dyDescent="0.25"/>
    <row r="9620" ht="14.85" customHeight="1" x14ac:dyDescent="0.25"/>
    <row r="9621" ht="14.85" customHeight="1" x14ac:dyDescent="0.25"/>
    <row r="9622" ht="14.85" customHeight="1" x14ac:dyDescent="0.25"/>
    <row r="9623" ht="14.85" customHeight="1" x14ac:dyDescent="0.25"/>
    <row r="9624" ht="14.85" customHeight="1" x14ac:dyDescent="0.25"/>
    <row r="9625" ht="14.85" customHeight="1" x14ac:dyDescent="0.25"/>
    <row r="9626" ht="14.85" customHeight="1" x14ac:dyDescent="0.25"/>
    <row r="9627" ht="14.85" customHeight="1" x14ac:dyDescent="0.25"/>
    <row r="9628" ht="14.85" customHeight="1" x14ac:dyDescent="0.25"/>
    <row r="9629" ht="14.85" customHeight="1" x14ac:dyDescent="0.25"/>
    <row r="9630" ht="14.85" customHeight="1" x14ac:dyDescent="0.25"/>
    <row r="9631" ht="14.85" customHeight="1" x14ac:dyDescent="0.25"/>
    <row r="9632" ht="14.85" customHeight="1" x14ac:dyDescent="0.25"/>
    <row r="9633" ht="14.85" customHeight="1" x14ac:dyDescent="0.25"/>
    <row r="9634" ht="14.85" customHeight="1" x14ac:dyDescent="0.25"/>
    <row r="9635" ht="14.85" customHeight="1" x14ac:dyDescent="0.25"/>
    <row r="9636" ht="14.85" customHeight="1" x14ac:dyDescent="0.25"/>
    <row r="9637" ht="14.85" customHeight="1" x14ac:dyDescent="0.25"/>
    <row r="9638" ht="14.85" customHeight="1" x14ac:dyDescent="0.25"/>
    <row r="9639" ht="14.85" customHeight="1" x14ac:dyDescent="0.25"/>
    <row r="9640" ht="14.85" customHeight="1" x14ac:dyDescent="0.25"/>
    <row r="9641" ht="14.85" customHeight="1" x14ac:dyDescent="0.25"/>
    <row r="9642" ht="14.85" customHeight="1" x14ac:dyDescent="0.25"/>
    <row r="9643" ht="14.85" customHeight="1" x14ac:dyDescent="0.25"/>
    <row r="9644" ht="14.85" customHeight="1" x14ac:dyDescent="0.25"/>
    <row r="9645" ht="14.85" customHeight="1" x14ac:dyDescent="0.25"/>
    <row r="9646" ht="14.85" customHeight="1" x14ac:dyDescent="0.25"/>
    <row r="9647" ht="14.85" customHeight="1" x14ac:dyDescent="0.25"/>
    <row r="9648" ht="14.85" customHeight="1" x14ac:dyDescent="0.25"/>
    <row r="9649" ht="14.85" customHeight="1" x14ac:dyDescent="0.25"/>
    <row r="9650" ht="14.85" customHeight="1" x14ac:dyDescent="0.25"/>
    <row r="9651" ht="14.85" customHeight="1" x14ac:dyDescent="0.25"/>
    <row r="9652" ht="14.85" customHeight="1" x14ac:dyDescent="0.25"/>
    <row r="9653" ht="14.85" customHeight="1" x14ac:dyDescent="0.25"/>
    <row r="9654" ht="14.85" customHeight="1" x14ac:dyDescent="0.25"/>
    <row r="9655" ht="14.85" customHeight="1" x14ac:dyDescent="0.25"/>
    <row r="9656" ht="14.85" customHeight="1" x14ac:dyDescent="0.25"/>
    <row r="9657" ht="14.85" customHeight="1" x14ac:dyDescent="0.25"/>
    <row r="9658" ht="14.85" customHeight="1" x14ac:dyDescent="0.25"/>
    <row r="9659" ht="14.85" customHeight="1" x14ac:dyDescent="0.25"/>
    <row r="9660" ht="14.85" customHeight="1" x14ac:dyDescent="0.25"/>
    <row r="9661" ht="14.85" customHeight="1" x14ac:dyDescent="0.25"/>
    <row r="9662" ht="14.85" customHeight="1" x14ac:dyDescent="0.25"/>
    <row r="9663" ht="14.85" customHeight="1" x14ac:dyDescent="0.25"/>
    <row r="9664" ht="14.85" customHeight="1" x14ac:dyDescent="0.25"/>
    <row r="9665" ht="14.85" customHeight="1" x14ac:dyDescent="0.25"/>
    <row r="9666" ht="14.85" customHeight="1" x14ac:dyDescent="0.25"/>
    <row r="9667" ht="14.85" customHeight="1" x14ac:dyDescent="0.25"/>
    <row r="9668" ht="14.85" customHeight="1" x14ac:dyDescent="0.25"/>
    <row r="9669" ht="14.85" customHeight="1" x14ac:dyDescent="0.25"/>
    <row r="9670" ht="14.85" customHeight="1" x14ac:dyDescent="0.25"/>
    <row r="9671" ht="14.85" customHeight="1" x14ac:dyDescent="0.25"/>
    <row r="9672" ht="14.85" customHeight="1" x14ac:dyDescent="0.25"/>
    <row r="9673" ht="14.85" customHeight="1" x14ac:dyDescent="0.25"/>
    <row r="9674" ht="14.85" customHeight="1" x14ac:dyDescent="0.25"/>
    <row r="9675" ht="14.85" customHeight="1" x14ac:dyDescent="0.25"/>
    <row r="9676" ht="14.85" customHeight="1" x14ac:dyDescent="0.25"/>
    <row r="9677" ht="14.85" customHeight="1" x14ac:dyDescent="0.25"/>
    <row r="9678" ht="14.85" customHeight="1" x14ac:dyDescent="0.25"/>
    <row r="9679" ht="14.85" customHeight="1" x14ac:dyDescent="0.25"/>
    <row r="9680" ht="14.85" customHeight="1" x14ac:dyDescent="0.25"/>
    <row r="9681" ht="14.85" customHeight="1" x14ac:dyDescent="0.25"/>
    <row r="9682" ht="14.85" customHeight="1" x14ac:dyDescent="0.25"/>
    <row r="9683" ht="14.85" customHeight="1" x14ac:dyDescent="0.25"/>
    <row r="9684" ht="14.85" customHeight="1" x14ac:dyDescent="0.25"/>
    <row r="9685" ht="14.85" customHeight="1" x14ac:dyDescent="0.25"/>
    <row r="9686" ht="14.85" customHeight="1" x14ac:dyDescent="0.25"/>
    <row r="9687" ht="14.85" customHeight="1" x14ac:dyDescent="0.25"/>
    <row r="9688" ht="14.85" customHeight="1" x14ac:dyDescent="0.25"/>
    <row r="9689" ht="14.85" customHeight="1" x14ac:dyDescent="0.25"/>
    <row r="9690" ht="14.85" customHeight="1" x14ac:dyDescent="0.25"/>
    <row r="9691" ht="14.85" customHeight="1" x14ac:dyDescent="0.25"/>
    <row r="9692" ht="14.85" customHeight="1" x14ac:dyDescent="0.25"/>
    <row r="9693" ht="14.85" customHeight="1" x14ac:dyDescent="0.25"/>
    <row r="9694" ht="14.85" customHeight="1" x14ac:dyDescent="0.25"/>
    <row r="9695" ht="14.85" customHeight="1" x14ac:dyDescent="0.25"/>
    <row r="9696" ht="14.85" customHeight="1" x14ac:dyDescent="0.25"/>
    <row r="9697" ht="14.85" customHeight="1" x14ac:dyDescent="0.25"/>
    <row r="9698" ht="14.85" customHeight="1" x14ac:dyDescent="0.25"/>
    <row r="9699" ht="14.85" customHeight="1" x14ac:dyDescent="0.25"/>
    <row r="9700" ht="14.85" customHeight="1" x14ac:dyDescent="0.25"/>
    <row r="9701" ht="14.85" customHeight="1" x14ac:dyDescent="0.25"/>
    <row r="9702" ht="14.85" customHeight="1" x14ac:dyDescent="0.25"/>
    <row r="9703" ht="14.85" customHeight="1" x14ac:dyDescent="0.25"/>
    <row r="9704" ht="14.85" customHeight="1" x14ac:dyDescent="0.25"/>
    <row r="9705" ht="14.85" customHeight="1" x14ac:dyDescent="0.25"/>
    <row r="9706" ht="14.85" customHeight="1" x14ac:dyDescent="0.25"/>
    <row r="9707" ht="14.85" customHeight="1" x14ac:dyDescent="0.25"/>
    <row r="9708" ht="14.85" customHeight="1" x14ac:dyDescent="0.25"/>
    <row r="9709" ht="14.85" customHeight="1" x14ac:dyDescent="0.25"/>
    <row r="9710" ht="14.85" customHeight="1" x14ac:dyDescent="0.25"/>
    <row r="9711" ht="14.85" customHeight="1" x14ac:dyDescent="0.25"/>
    <row r="9712" ht="14.85" customHeight="1" x14ac:dyDescent="0.25"/>
    <row r="9713" ht="14.85" customHeight="1" x14ac:dyDescent="0.25"/>
    <row r="9714" ht="14.85" customHeight="1" x14ac:dyDescent="0.25"/>
    <row r="9715" ht="14.85" customHeight="1" x14ac:dyDescent="0.25"/>
    <row r="9716" ht="14.85" customHeight="1" x14ac:dyDescent="0.25"/>
    <row r="9717" ht="14.85" customHeight="1" x14ac:dyDescent="0.25"/>
    <row r="9718" ht="14.85" customHeight="1" x14ac:dyDescent="0.25"/>
    <row r="9719" ht="14.85" customHeight="1" x14ac:dyDescent="0.25"/>
    <row r="9720" ht="14.85" customHeight="1" x14ac:dyDescent="0.25"/>
    <row r="9721" ht="14.85" customHeight="1" x14ac:dyDescent="0.25"/>
    <row r="9722" ht="14.85" customHeight="1" x14ac:dyDescent="0.25"/>
    <row r="9723" ht="14.85" customHeight="1" x14ac:dyDescent="0.25"/>
    <row r="9724" ht="14.85" customHeight="1" x14ac:dyDescent="0.25"/>
    <row r="9725" ht="14.85" customHeight="1" x14ac:dyDescent="0.25"/>
    <row r="9726" ht="14.85" customHeight="1" x14ac:dyDescent="0.25"/>
    <row r="9727" ht="14.85" customHeight="1" x14ac:dyDescent="0.25"/>
    <row r="9728" ht="14.85" customHeight="1" x14ac:dyDescent="0.25"/>
    <row r="9729" ht="14.85" customHeight="1" x14ac:dyDescent="0.25"/>
    <row r="9730" ht="14.85" customHeight="1" x14ac:dyDescent="0.25"/>
    <row r="9731" ht="14.85" customHeight="1" x14ac:dyDescent="0.25"/>
    <row r="9732" ht="14.85" customHeight="1" x14ac:dyDescent="0.25"/>
    <row r="9733" ht="14.85" customHeight="1" x14ac:dyDescent="0.25"/>
    <row r="9734" ht="14.85" customHeight="1" x14ac:dyDescent="0.25"/>
    <row r="9735" ht="14.85" customHeight="1" x14ac:dyDescent="0.25"/>
    <row r="9736" ht="14.85" customHeight="1" x14ac:dyDescent="0.25"/>
    <row r="9737" ht="14.85" customHeight="1" x14ac:dyDescent="0.25"/>
    <row r="9738" ht="14.85" customHeight="1" x14ac:dyDescent="0.25"/>
    <row r="9739" ht="14.85" customHeight="1" x14ac:dyDescent="0.25"/>
    <row r="9740" ht="14.85" customHeight="1" x14ac:dyDescent="0.25"/>
    <row r="9741" ht="14.85" customHeight="1" x14ac:dyDescent="0.25"/>
    <row r="9742" ht="14.85" customHeight="1" x14ac:dyDescent="0.25"/>
    <row r="9743" ht="14.85" customHeight="1" x14ac:dyDescent="0.25"/>
    <row r="9744" ht="14.85" customHeight="1" x14ac:dyDescent="0.25"/>
    <row r="9745" ht="14.85" customHeight="1" x14ac:dyDescent="0.25"/>
    <row r="9746" ht="14.85" customHeight="1" x14ac:dyDescent="0.25"/>
    <row r="9747" ht="14.85" customHeight="1" x14ac:dyDescent="0.25"/>
    <row r="9748" ht="14.85" customHeight="1" x14ac:dyDescent="0.25"/>
    <row r="9749" ht="14.85" customHeight="1" x14ac:dyDescent="0.25"/>
    <row r="9750" ht="14.85" customHeight="1" x14ac:dyDescent="0.25"/>
    <row r="9751" ht="14.85" customHeight="1" x14ac:dyDescent="0.25"/>
    <row r="9752" ht="14.85" customHeight="1" x14ac:dyDescent="0.25"/>
    <row r="9753" ht="14.85" customHeight="1" x14ac:dyDescent="0.25"/>
    <row r="9754" ht="14.85" customHeight="1" x14ac:dyDescent="0.25"/>
    <row r="9755" ht="14.85" customHeight="1" x14ac:dyDescent="0.25"/>
    <row r="9756" ht="14.85" customHeight="1" x14ac:dyDescent="0.25"/>
    <row r="9757" ht="14.85" customHeight="1" x14ac:dyDescent="0.25"/>
    <row r="9758" ht="14.85" customHeight="1" x14ac:dyDescent="0.25"/>
    <row r="9759" ht="14.85" customHeight="1" x14ac:dyDescent="0.25"/>
    <row r="9760" ht="14.85" customHeight="1" x14ac:dyDescent="0.25"/>
    <row r="9761" ht="14.85" customHeight="1" x14ac:dyDescent="0.25"/>
    <row r="9762" ht="14.85" customHeight="1" x14ac:dyDescent="0.25"/>
    <row r="9763" ht="14.85" customHeight="1" x14ac:dyDescent="0.25"/>
    <row r="9764" ht="14.85" customHeight="1" x14ac:dyDescent="0.25"/>
    <row r="9765" ht="14.85" customHeight="1" x14ac:dyDescent="0.25"/>
    <row r="9766" ht="14.85" customHeight="1" x14ac:dyDescent="0.25"/>
    <row r="9767" ht="14.85" customHeight="1" x14ac:dyDescent="0.25"/>
    <row r="9768" ht="14.85" customHeight="1" x14ac:dyDescent="0.25"/>
    <row r="9769" ht="14.85" customHeight="1" x14ac:dyDescent="0.25"/>
    <row r="9770" ht="14.85" customHeight="1" x14ac:dyDescent="0.25"/>
    <row r="9771" ht="14.85" customHeight="1" x14ac:dyDescent="0.25"/>
    <row r="9772" ht="14.85" customHeight="1" x14ac:dyDescent="0.25"/>
    <row r="9773" ht="14.85" customHeight="1" x14ac:dyDescent="0.25"/>
    <row r="9774" ht="14.85" customHeight="1" x14ac:dyDescent="0.25"/>
    <row r="9775" ht="14.85" customHeight="1" x14ac:dyDescent="0.25"/>
    <row r="9776" ht="14.85" customHeight="1" x14ac:dyDescent="0.25"/>
    <row r="9777" ht="14.85" customHeight="1" x14ac:dyDescent="0.25"/>
    <row r="9778" ht="14.85" customHeight="1" x14ac:dyDescent="0.25"/>
    <row r="9779" ht="14.85" customHeight="1" x14ac:dyDescent="0.25"/>
    <row r="9780" ht="14.85" customHeight="1" x14ac:dyDescent="0.25"/>
    <row r="9781" ht="14.85" customHeight="1" x14ac:dyDescent="0.25"/>
    <row r="9782" ht="14.85" customHeight="1" x14ac:dyDescent="0.25"/>
    <row r="9783" ht="14.85" customHeight="1" x14ac:dyDescent="0.25"/>
    <row r="9784" ht="14.85" customHeight="1" x14ac:dyDescent="0.25"/>
    <row r="9785" ht="14.85" customHeight="1" x14ac:dyDescent="0.25"/>
    <row r="9786" ht="14.85" customHeight="1" x14ac:dyDescent="0.25"/>
    <row r="9787" ht="14.85" customHeight="1" x14ac:dyDescent="0.25"/>
    <row r="9788" ht="14.85" customHeight="1" x14ac:dyDescent="0.25"/>
    <row r="9789" ht="14.85" customHeight="1" x14ac:dyDescent="0.25"/>
    <row r="9790" ht="14.85" customHeight="1" x14ac:dyDescent="0.25"/>
    <row r="9791" ht="14.85" customHeight="1" x14ac:dyDescent="0.25"/>
    <row r="9792" ht="14.85" customHeight="1" x14ac:dyDescent="0.25"/>
    <row r="9793" ht="14.85" customHeight="1" x14ac:dyDescent="0.25"/>
    <row r="9794" ht="14.85" customHeight="1" x14ac:dyDescent="0.25"/>
    <row r="9795" ht="14.85" customHeight="1" x14ac:dyDescent="0.25"/>
    <row r="9796" ht="14.85" customHeight="1" x14ac:dyDescent="0.25"/>
    <row r="9797" ht="14.85" customHeight="1" x14ac:dyDescent="0.25"/>
    <row r="9798" ht="14.85" customHeight="1" x14ac:dyDescent="0.25"/>
    <row r="9799" ht="14.85" customHeight="1" x14ac:dyDescent="0.25"/>
    <row r="9800" ht="14.85" customHeight="1" x14ac:dyDescent="0.25"/>
    <row r="9801" ht="14.85" customHeight="1" x14ac:dyDescent="0.25"/>
    <row r="9802" ht="14.85" customHeight="1" x14ac:dyDescent="0.25"/>
    <row r="9803" ht="14.85" customHeight="1" x14ac:dyDescent="0.25"/>
    <row r="9804" ht="14.85" customHeight="1" x14ac:dyDescent="0.25"/>
    <row r="9805" ht="14.85" customHeight="1" x14ac:dyDescent="0.25"/>
    <row r="9806" ht="14.85" customHeight="1" x14ac:dyDescent="0.25"/>
    <row r="9807" ht="14.85" customHeight="1" x14ac:dyDescent="0.25"/>
    <row r="9808" ht="14.85" customHeight="1" x14ac:dyDescent="0.25"/>
    <row r="9809" ht="14.85" customHeight="1" x14ac:dyDescent="0.25"/>
    <row r="9810" ht="14.85" customHeight="1" x14ac:dyDescent="0.25"/>
    <row r="9811" ht="14.85" customHeight="1" x14ac:dyDescent="0.25"/>
    <row r="9812" ht="14.85" customHeight="1" x14ac:dyDescent="0.25"/>
    <row r="9813" ht="14.85" customHeight="1" x14ac:dyDescent="0.25"/>
    <row r="9814" ht="14.85" customHeight="1" x14ac:dyDescent="0.25"/>
    <row r="9815" ht="14.85" customHeight="1" x14ac:dyDescent="0.25"/>
    <row r="9816" ht="14.85" customHeight="1" x14ac:dyDescent="0.25"/>
    <row r="9817" ht="14.85" customHeight="1" x14ac:dyDescent="0.25"/>
    <row r="9818" ht="14.85" customHeight="1" x14ac:dyDescent="0.25"/>
    <row r="9819" ht="14.85" customHeight="1" x14ac:dyDescent="0.25"/>
    <row r="9820" ht="14.85" customHeight="1" x14ac:dyDescent="0.25"/>
    <row r="9821" ht="14.85" customHeight="1" x14ac:dyDescent="0.25"/>
    <row r="9822" ht="14.85" customHeight="1" x14ac:dyDescent="0.25"/>
    <row r="9823" ht="14.85" customHeight="1" x14ac:dyDescent="0.25"/>
    <row r="9824" ht="14.85" customHeight="1" x14ac:dyDescent="0.25"/>
    <row r="9825" ht="14.85" customHeight="1" x14ac:dyDescent="0.25"/>
    <row r="9826" ht="14.85" customHeight="1" x14ac:dyDescent="0.25"/>
    <row r="9827" ht="14.85" customHeight="1" x14ac:dyDescent="0.25"/>
    <row r="9828" ht="14.85" customHeight="1" x14ac:dyDescent="0.25"/>
    <row r="9829" ht="14.85" customHeight="1" x14ac:dyDescent="0.25"/>
    <row r="9830" ht="14.85" customHeight="1" x14ac:dyDescent="0.25"/>
    <row r="9831" ht="14.85" customHeight="1" x14ac:dyDescent="0.25"/>
    <row r="9832" ht="14.85" customHeight="1" x14ac:dyDescent="0.25"/>
    <row r="9833" ht="14.85" customHeight="1" x14ac:dyDescent="0.25"/>
    <row r="9834" ht="14.85" customHeight="1" x14ac:dyDescent="0.25"/>
    <row r="9835" ht="14.85" customHeight="1" x14ac:dyDescent="0.25"/>
    <row r="9836" ht="14.85" customHeight="1" x14ac:dyDescent="0.25"/>
    <row r="9837" ht="14.85" customHeight="1" x14ac:dyDescent="0.25"/>
    <row r="9838" ht="14.85" customHeight="1" x14ac:dyDescent="0.25"/>
    <row r="9839" ht="14.85" customHeight="1" x14ac:dyDescent="0.25"/>
    <row r="9840" ht="14.85" customHeight="1" x14ac:dyDescent="0.25"/>
    <row r="9841" ht="14.85" customHeight="1" x14ac:dyDescent="0.25"/>
    <row r="9842" ht="14.85" customHeight="1" x14ac:dyDescent="0.25"/>
    <row r="9843" ht="14.85" customHeight="1" x14ac:dyDescent="0.25"/>
    <row r="9844" ht="14.85" customHeight="1" x14ac:dyDescent="0.25"/>
    <row r="9845" ht="14.85" customHeight="1" x14ac:dyDescent="0.25"/>
    <row r="9846" ht="14.85" customHeight="1" x14ac:dyDescent="0.25"/>
    <row r="9847" ht="14.85" customHeight="1" x14ac:dyDescent="0.25"/>
    <row r="9848" ht="14.85" customHeight="1" x14ac:dyDescent="0.25"/>
    <row r="9849" ht="14.85" customHeight="1" x14ac:dyDescent="0.25"/>
    <row r="9850" ht="14.85" customHeight="1" x14ac:dyDescent="0.25"/>
    <row r="9851" ht="14.85" customHeight="1" x14ac:dyDescent="0.25"/>
    <row r="9852" ht="14.85" customHeight="1" x14ac:dyDescent="0.25"/>
    <row r="9853" ht="14.85" customHeight="1" x14ac:dyDescent="0.25"/>
    <row r="9854" ht="14.85" customHeight="1" x14ac:dyDescent="0.25"/>
    <row r="9855" ht="14.85" customHeight="1" x14ac:dyDescent="0.25"/>
    <row r="9856" ht="14.85" customHeight="1" x14ac:dyDescent="0.25"/>
    <row r="9857" ht="14.85" customHeight="1" x14ac:dyDescent="0.25"/>
    <row r="9858" ht="14.85" customHeight="1" x14ac:dyDescent="0.25"/>
    <row r="9859" ht="14.85" customHeight="1" x14ac:dyDescent="0.25"/>
    <row r="9860" ht="14.85" customHeight="1" x14ac:dyDescent="0.25"/>
    <row r="9861" ht="14.85" customHeight="1" x14ac:dyDescent="0.25"/>
    <row r="9862" ht="14.85" customHeight="1" x14ac:dyDescent="0.25"/>
    <row r="9863" ht="14.85" customHeight="1" x14ac:dyDescent="0.25"/>
    <row r="9864" ht="14.85" customHeight="1" x14ac:dyDescent="0.25"/>
    <row r="9865" ht="14.85" customHeight="1" x14ac:dyDescent="0.25"/>
    <row r="9866" ht="14.85" customHeight="1" x14ac:dyDescent="0.25"/>
    <row r="9867" ht="14.85" customHeight="1" x14ac:dyDescent="0.25"/>
    <row r="9868" ht="14.85" customHeight="1" x14ac:dyDescent="0.25"/>
    <row r="9869" ht="14.85" customHeight="1" x14ac:dyDescent="0.25"/>
    <row r="9870" ht="14.85" customHeight="1" x14ac:dyDescent="0.25"/>
    <row r="9871" ht="14.85" customHeight="1" x14ac:dyDescent="0.25"/>
    <row r="9872" ht="14.85" customHeight="1" x14ac:dyDescent="0.25"/>
    <row r="9873" ht="14.85" customHeight="1" x14ac:dyDescent="0.25"/>
    <row r="9874" ht="14.85" customHeight="1" x14ac:dyDescent="0.25"/>
    <row r="9875" ht="14.85" customHeight="1" x14ac:dyDescent="0.25"/>
    <row r="9876" ht="14.85" customHeight="1" x14ac:dyDescent="0.25"/>
    <row r="9877" ht="14.85" customHeight="1" x14ac:dyDescent="0.25"/>
    <row r="9878" ht="14.85" customHeight="1" x14ac:dyDescent="0.25"/>
    <row r="9879" ht="14.85" customHeight="1" x14ac:dyDescent="0.25"/>
    <row r="9880" ht="14.85" customHeight="1" x14ac:dyDescent="0.25"/>
    <row r="9881" ht="14.85" customHeight="1" x14ac:dyDescent="0.25"/>
    <row r="9882" ht="14.85" customHeight="1" x14ac:dyDescent="0.25"/>
    <row r="9883" ht="14.85" customHeight="1" x14ac:dyDescent="0.25"/>
    <row r="9884" ht="14.85" customHeight="1" x14ac:dyDescent="0.25"/>
    <row r="9885" ht="14.85" customHeight="1" x14ac:dyDescent="0.25"/>
    <row r="9886" ht="14.85" customHeight="1" x14ac:dyDescent="0.25"/>
    <row r="9887" ht="14.85" customHeight="1" x14ac:dyDescent="0.25"/>
    <row r="9888" ht="14.85" customHeight="1" x14ac:dyDescent="0.25"/>
    <row r="9889" ht="14.85" customHeight="1" x14ac:dyDescent="0.25"/>
    <row r="9890" ht="14.85" customHeight="1" x14ac:dyDescent="0.25"/>
    <row r="9891" ht="14.85" customHeight="1" x14ac:dyDescent="0.25"/>
    <row r="9892" ht="14.85" customHeight="1" x14ac:dyDescent="0.25"/>
    <row r="9893" ht="14.85" customHeight="1" x14ac:dyDescent="0.25"/>
    <row r="9894" ht="14.85" customHeight="1" x14ac:dyDescent="0.25"/>
    <row r="9895" ht="14.85" customHeight="1" x14ac:dyDescent="0.25"/>
    <row r="9896" ht="14.85" customHeight="1" x14ac:dyDescent="0.25"/>
    <row r="9897" ht="14.85" customHeight="1" x14ac:dyDescent="0.25"/>
    <row r="9898" ht="14.85" customHeight="1" x14ac:dyDescent="0.25"/>
    <row r="9899" ht="14.85" customHeight="1" x14ac:dyDescent="0.25"/>
    <row r="9900" ht="14.85" customHeight="1" x14ac:dyDescent="0.25"/>
    <row r="9901" ht="14.85" customHeight="1" x14ac:dyDescent="0.25"/>
    <row r="9902" ht="14.85" customHeight="1" x14ac:dyDescent="0.25"/>
    <row r="9903" ht="14.85" customHeight="1" x14ac:dyDescent="0.25"/>
    <row r="9904" ht="14.85" customHeight="1" x14ac:dyDescent="0.25"/>
    <row r="9905" ht="14.85" customHeight="1" x14ac:dyDescent="0.25"/>
    <row r="9906" ht="14.85" customHeight="1" x14ac:dyDescent="0.25"/>
    <row r="9907" ht="14.85" customHeight="1" x14ac:dyDescent="0.25"/>
    <row r="9908" ht="14.85" customHeight="1" x14ac:dyDescent="0.25"/>
    <row r="9909" ht="14.85" customHeight="1" x14ac:dyDescent="0.25"/>
    <row r="9910" ht="14.85" customHeight="1" x14ac:dyDescent="0.25"/>
    <row r="9911" ht="14.85" customHeight="1" x14ac:dyDescent="0.25"/>
    <row r="9912" ht="14.85" customHeight="1" x14ac:dyDescent="0.25"/>
    <row r="9913" ht="14.85" customHeight="1" x14ac:dyDescent="0.25"/>
    <row r="9914" ht="14.85" customHeight="1" x14ac:dyDescent="0.25"/>
    <row r="9915" ht="14.85" customHeight="1" x14ac:dyDescent="0.25"/>
    <row r="9916" ht="14.85" customHeight="1" x14ac:dyDescent="0.25"/>
    <row r="9917" ht="14.85" customHeight="1" x14ac:dyDescent="0.25"/>
    <row r="9918" ht="14.85" customHeight="1" x14ac:dyDescent="0.25"/>
    <row r="9919" ht="14.85" customHeight="1" x14ac:dyDescent="0.25"/>
    <row r="9920" ht="14.85" customHeight="1" x14ac:dyDescent="0.25"/>
    <row r="9921" ht="14.85" customHeight="1" x14ac:dyDescent="0.25"/>
    <row r="9922" ht="14.85" customHeight="1" x14ac:dyDescent="0.25"/>
    <row r="9923" ht="14.85" customHeight="1" x14ac:dyDescent="0.25"/>
    <row r="9924" ht="14.85" customHeight="1" x14ac:dyDescent="0.25"/>
    <row r="9925" ht="14.85" customHeight="1" x14ac:dyDescent="0.25"/>
    <row r="9926" ht="14.85" customHeight="1" x14ac:dyDescent="0.25"/>
    <row r="9927" ht="14.85" customHeight="1" x14ac:dyDescent="0.25"/>
    <row r="9928" ht="14.85" customHeight="1" x14ac:dyDescent="0.25"/>
    <row r="9929" ht="14.85" customHeight="1" x14ac:dyDescent="0.25"/>
    <row r="9930" ht="14.85" customHeight="1" x14ac:dyDescent="0.25"/>
    <row r="9931" ht="14.85" customHeight="1" x14ac:dyDescent="0.25"/>
    <row r="9932" ht="14.85" customHeight="1" x14ac:dyDescent="0.25"/>
    <row r="9933" ht="14.85" customHeight="1" x14ac:dyDescent="0.25"/>
    <row r="9934" ht="14.85" customHeight="1" x14ac:dyDescent="0.25"/>
    <row r="9935" ht="14.85" customHeight="1" x14ac:dyDescent="0.25"/>
    <row r="9936" ht="14.85" customHeight="1" x14ac:dyDescent="0.25"/>
    <row r="9937" ht="14.85" customHeight="1" x14ac:dyDescent="0.25"/>
    <row r="9938" ht="14.85" customHeight="1" x14ac:dyDescent="0.25"/>
    <row r="9939" ht="14.85" customHeight="1" x14ac:dyDescent="0.25"/>
    <row r="9940" ht="14.85" customHeight="1" x14ac:dyDescent="0.25"/>
    <row r="9941" ht="14.85" customHeight="1" x14ac:dyDescent="0.25"/>
    <row r="9942" ht="14.85" customHeight="1" x14ac:dyDescent="0.25"/>
    <row r="9943" ht="14.85" customHeight="1" x14ac:dyDescent="0.25"/>
    <row r="9944" ht="14.85" customHeight="1" x14ac:dyDescent="0.25"/>
    <row r="9945" ht="14.85" customHeight="1" x14ac:dyDescent="0.25"/>
    <row r="9946" ht="14.85" customHeight="1" x14ac:dyDescent="0.25"/>
    <row r="9947" ht="14.85" customHeight="1" x14ac:dyDescent="0.25"/>
    <row r="9948" ht="14.85" customHeight="1" x14ac:dyDescent="0.25"/>
    <row r="9949" ht="14.85" customHeight="1" x14ac:dyDescent="0.25"/>
    <row r="9950" ht="14.85" customHeight="1" x14ac:dyDescent="0.25"/>
    <row r="9951" ht="14.85" customHeight="1" x14ac:dyDescent="0.25"/>
    <row r="9952" ht="14.85" customHeight="1" x14ac:dyDescent="0.25"/>
    <row r="9953" ht="14.85" customHeight="1" x14ac:dyDescent="0.25"/>
    <row r="9954" ht="14.85" customHeight="1" x14ac:dyDescent="0.25"/>
    <row r="9955" ht="14.85" customHeight="1" x14ac:dyDescent="0.25"/>
    <row r="9956" ht="14.85" customHeight="1" x14ac:dyDescent="0.25"/>
    <row r="9957" ht="14.85" customHeight="1" x14ac:dyDescent="0.25"/>
    <row r="9958" ht="14.85" customHeight="1" x14ac:dyDescent="0.25"/>
    <row r="9959" ht="14.85" customHeight="1" x14ac:dyDescent="0.25"/>
    <row r="9960" ht="14.85" customHeight="1" x14ac:dyDescent="0.25"/>
    <row r="9961" ht="14.85" customHeight="1" x14ac:dyDescent="0.25"/>
    <row r="9962" ht="14.85" customHeight="1" x14ac:dyDescent="0.25"/>
    <row r="9963" ht="14.85" customHeight="1" x14ac:dyDescent="0.25"/>
    <row r="9964" ht="14.85" customHeight="1" x14ac:dyDescent="0.25"/>
    <row r="9965" ht="14.85" customHeight="1" x14ac:dyDescent="0.25"/>
    <row r="9966" ht="14.85" customHeight="1" x14ac:dyDescent="0.25"/>
    <row r="9967" ht="14.85" customHeight="1" x14ac:dyDescent="0.25"/>
    <row r="9968" ht="14.85" customHeight="1" x14ac:dyDescent="0.25"/>
    <row r="9969" ht="14.85" customHeight="1" x14ac:dyDescent="0.25"/>
    <row r="9970" ht="14.85" customHeight="1" x14ac:dyDescent="0.25"/>
    <row r="9971" ht="14.85" customHeight="1" x14ac:dyDescent="0.25"/>
    <row r="9972" ht="14.85" customHeight="1" x14ac:dyDescent="0.25"/>
    <row r="9973" ht="14.85" customHeight="1" x14ac:dyDescent="0.25"/>
    <row r="9974" ht="14.85" customHeight="1" x14ac:dyDescent="0.25"/>
    <row r="9975" ht="14.85" customHeight="1" x14ac:dyDescent="0.25"/>
    <row r="9976" ht="14.85" customHeight="1" x14ac:dyDescent="0.25"/>
    <row r="9977" ht="14.85" customHeight="1" x14ac:dyDescent="0.25"/>
    <row r="9978" ht="14.85" customHeight="1" x14ac:dyDescent="0.25"/>
    <row r="9979" ht="14.85" customHeight="1" x14ac:dyDescent="0.25"/>
    <row r="9980" ht="14.85" customHeight="1" x14ac:dyDescent="0.25"/>
    <row r="9981" ht="14.85" customHeight="1" x14ac:dyDescent="0.25"/>
    <row r="9982" ht="14.85" customHeight="1" x14ac:dyDescent="0.25"/>
    <row r="9983" ht="14.85" customHeight="1" x14ac:dyDescent="0.25"/>
    <row r="9984" ht="14.85" customHeight="1" x14ac:dyDescent="0.25"/>
    <row r="9985" ht="14.85" customHeight="1" x14ac:dyDescent="0.25"/>
    <row r="9986" ht="14.85" customHeight="1" x14ac:dyDescent="0.25"/>
    <row r="9987" ht="14.85" customHeight="1" x14ac:dyDescent="0.25"/>
    <row r="9988" ht="14.85" customHeight="1" x14ac:dyDescent="0.25"/>
    <row r="9989" ht="14.85" customHeight="1" x14ac:dyDescent="0.25"/>
    <row r="9990" ht="14.85" customHeight="1" x14ac:dyDescent="0.25"/>
    <row r="9991" ht="14.85" customHeight="1" x14ac:dyDescent="0.25"/>
    <row r="9992" ht="14.85" customHeight="1" x14ac:dyDescent="0.25"/>
    <row r="9993" ht="14.85" customHeight="1" x14ac:dyDescent="0.25"/>
    <row r="9994" ht="14.85" customHeight="1" x14ac:dyDescent="0.25"/>
    <row r="9995" ht="14.85" customHeight="1" x14ac:dyDescent="0.25"/>
    <row r="9996" ht="14.85" customHeight="1" x14ac:dyDescent="0.25"/>
    <row r="9997" ht="14.85" customHeight="1" x14ac:dyDescent="0.25"/>
    <row r="9998" ht="14.85" customHeight="1" x14ac:dyDescent="0.25"/>
    <row r="9999" ht="14.85" customHeight="1" x14ac:dyDescent="0.25"/>
    <row r="10000" ht="14.85" customHeight="1" x14ac:dyDescent="0.25"/>
    <row r="10001" ht="14.85" customHeight="1" x14ac:dyDescent="0.25"/>
    <row r="10002" ht="14.85" customHeight="1" x14ac:dyDescent="0.25"/>
    <row r="10003" ht="14.85" customHeight="1" x14ac:dyDescent="0.25"/>
    <row r="10004" ht="14.85" customHeight="1" x14ac:dyDescent="0.25"/>
    <row r="10005" ht="14.85" customHeight="1" x14ac:dyDescent="0.25"/>
    <row r="10006" ht="14.85" customHeight="1" x14ac:dyDescent="0.25"/>
    <row r="10007" ht="14.85" customHeight="1" x14ac:dyDescent="0.25"/>
    <row r="10008" ht="14.85" customHeight="1" x14ac:dyDescent="0.25"/>
    <row r="10009" ht="14.85" customHeight="1" x14ac:dyDescent="0.25"/>
    <row r="10010" ht="14.85" customHeight="1" x14ac:dyDescent="0.25"/>
    <row r="10011" ht="14.85" customHeight="1" x14ac:dyDescent="0.25"/>
    <row r="10012" ht="14.85" customHeight="1" x14ac:dyDescent="0.25"/>
    <row r="10013" ht="14.85" customHeight="1" x14ac:dyDescent="0.25"/>
    <row r="10014" ht="14.85" customHeight="1" x14ac:dyDescent="0.25"/>
    <row r="10015" ht="14.85" customHeight="1" x14ac:dyDescent="0.25"/>
    <row r="10016" ht="14.85" customHeight="1" x14ac:dyDescent="0.25"/>
    <row r="10017" ht="14.85" customHeight="1" x14ac:dyDescent="0.25"/>
    <row r="10018" ht="14.85" customHeight="1" x14ac:dyDescent="0.25"/>
    <row r="10019" ht="14.85" customHeight="1" x14ac:dyDescent="0.25"/>
    <row r="10020" ht="14.85" customHeight="1" x14ac:dyDescent="0.25"/>
    <row r="10021" ht="14.85" customHeight="1" x14ac:dyDescent="0.25"/>
    <row r="10022" ht="14.85" customHeight="1" x14ac:dyDescent="0.25"/>
    <row r="10023" ht="14.85" customHeight="1" x14ac:dyDescent="0.25"/>
    <row r="10024" ht="14.85" customHeight="1" x14ac:dyDescent="0.25"/>
    <row r="10025" ht="14.85" customHeight="1" x14ac:dyDescent="0.25"/>
    <row r="10026" ht="14.85" customHeight="1" x14ac:dyDescent="0.25"/>
    <row r="10027" ht="14.85" customHeight="1" x14ac:dyDescent="0.25"/>
    <row r="10028" ht="14.85" customHeight="1" x14ac:dyDescent="0.25"/>
    <row r="10029" ht="14.85" customHeight="1" x14ac:dyDescent="0.25"/>
    <row r="10030" ht="14.85" customHeight="1" x14ac:dyDescent="0.25"/>
    <row r="10031" ht="14.85" customHeight="1" x14ac:dyDescent="0.25"/>
    <row r="10032" ht="14.85" customHeight="1" x14ac:dyDescent="0.25"/>
    <row r="10033" ht="14.85" customHeight="1" x14ac:dyDescent="0.25"/>
    <row r="10034" ht="14.85" customHeight="1" x14ac:dyDescent="0.25"/>
    <row r="10035" ht="14.85" customHeight="1" x14ac:dyDescent="0.25"/>
    <row r="10036" ht="14.85" customHeight="1" x14ac:dyDescent="0.25"/>
    <row r="10037" ht="14.85" customHeight="1" x14ac:dyDescent="0.25"/>
    <row r="10038" ht="14.85" customHeight="1" x14ac:dyDescent="0.25"/>
    <row r="10039" ht="14.85" customHeight="1" x14ac:dyDescent="0.25"/>
    <row r="10040" ht="14.85" customHeight="1" x14ac:dyDescent="0.25"/>
    <row r="10041" ht="14.85" customHeight="1" x14ac:dyDescent="0.25"/>
    <row r="10042" ht="14.85" customHeight="1" x14ac:dyDescent="0.25"/>
    <row r="10043" ht="14.85" customHeight="1" x14ac:dyDescent="0.25"/>
    <row r="10044" ht="14.85" customHeight="1" x14ac:dyDescent="0.25"/>
    <row r="10045" ht="14.85" customHeight="1" x14ac:dyDescent="0.25"/>
    <row r="10046" ht="14.85" customHeight="1" x14ac:dyDescent="0.25"/>
    <row r="10047" ht="14.85" customHeight="1" x14ac:dyDescent="0.25"/>
    <row r="10048" ht="14.85" customHeight="1" x14ac:dyDescent="0.25"/>
    <row r="10049" ht="14.85" customHeight="1" x14ac:dyDescent="0.25"/>
    <row r="10050" ht="14.85" customHeight="1" x14ac:dyDescent="0.25"/>
    <row r="10051" ht="14.85" customHeight="1" x14ac:dyDescent="0.25"/>
    <row r="10052" ht="14.85" customHeight="1" x14ac:dyDescent="0.25"/>
    <row r="10053" ht="14.85" customHeight="1" x14ac:dyDescent="0.25"/>
    <row r="10054" ht="14.85" customHeight="1" x14ac:dyDescent="0.25"/>
    <row r="10055" ht="14.85" customHeight="1" x14ac:dyDescent="0.25"/>
    <row r="10056" ht="14.85" customHeight="1" x14ac:dyDescent="0.25"/>
    <row r="10057" ht="14.85" customHeight="1" x14ac:dyDescent="0.25"/>
    <row r="10058" ht="14.85" customHeight="1" x14ac:dyDescent="0.25"/>
    <row r="10059" ht="14.85" customHeight="1" x14ac:dyDescent="0.25"/>
    <row r="10060" ht="14.85" customHeight="1" x14ac:dyDescent="0.25"/>
    <row r="10061" ht="14.85" customHeight="1" x14ac:dyDescent="0.25"/>
    <row r="10062" ht="14.85" customHeight="1" x14ac:dyDescent="0.25"/>
    <row r="10063" ht="14.85" customHeight="1" x14ac:dyDescent="0.25"/>
    <row r="10064" ht="14.85" customHeight="1" x14ac:dyDescent="0.25"/>
    <row r="10065" ht="14.85" customHeight="1" x14ac:dyDescent="0.25"/>
    <row r="10066" ht="14.85" customHeight="1" x14ac:dyDescent="0.25"/>
    <row r="10067" ht="14.85" customHeight="1" x14ac:dyDescent="0.25"/>
    <row r="10068" ht="14.85" customHeight="1" x14ac:dyDescent="0.25"/>
    <row r="10069" ht="14.85" customHeight="1" x14ac:dyDescent="0.25"/>
    <row r="10070" ht="14.85" customHeight="1" x14ac:dyDescent="0.25"/>
    <row r="10071" ht="14.85" customHeight="1" x14ac:dyDescent="0.25"/>
    <row r="10072" ht="14.85" customHeight="1" x14ac:dyDescent="0.25"/>
    <row r="10073" ht="14.85" customHeight="1" x14ac:dyDescent="0.25"/>
    <row r="10074" ht="14.85" customHeight="1" x14ac:dyDescent="0.25"/>
    <row r="10075" ht="14.85" customHeight="1" x14ac:dyDescent="0.25"/>
    <row r="10076" ht="14.85" customHeight="1" x14ac:dyDescent="0.25"/>
    <row r="10077" ht="14.85" customHeight="1" x14ac:dyDescent="0.25"/>
    <row r="10078" ht="14.85" customHeight="1" x14ac:dyDescent="0.25"/>
    <row r="10079" ht="14.85" customHeight="1" x14ac:dyDescent="0.25"/>
    <row r="10080" ht="14.85" customHeight="1" x14ac:dyDescent="0.25"/>
    <row r="10081" ht="14.85" customHeight="1" x14ac:dyDescent="0.25"/>
    <row r="10082" ht="14.85" customHeight="1" x14ac:dyDescent="0.25"/>
    <row r="10083" ht="14.85" customHeight="1" x14ac:dyDescent="0.25"/>
    <row r="10084" ht="14.85" customHeight="1" x14ac:dyDescent="0.25"/>
    <row r="10085" ht="14.85" customHeight="1" x14ac:dyDescent="0.25"/>
    <row r="10086" ht="14.85" customHeight="1" x14ac:dyDescent="0.25"/>
    <row r="10087" ht="14.85" customHeight="1" x14ac:dyDescent="0.25"/>
    <row r="10088" ht="14.85" customHeight="1" x14ac:dyDescent="0.25"/>
    <row r="10089" ht="14.85" customHeight="1" x14ac:dyDescent="0.25"/>
    <row r="10090" ht="14.85" customHeight="1" x14ac:dyDescent="0.25"/>
    <row r="10091" ht="14.85" customHeight="1" x14ac:dyDescent="0.25"/>
    <row r="10092" ht="14.85" customHeight="1" x14ac:dyDescent="0.25"/>
    <row r="10093" ht="14.85" customHeight="1" x14ac:dyDescent="0.25"/>
    <row r="10094" ht="14.85" customHeight="1" x14ac:dyDescent="0.25"/>
    <row r="10095" ht="14.85" customHeight="1" x14ac:dyDescent="0.25"/>
    <row r="10096" ht="14.85" customHeight="1" x14ac:dyDescent="0.25"/>
    <row r="10097" ht="14.85" customHeight="1" x14ac:dyDescent="0.25"/>
    <row r="10098" ht="14.85" customHeight="1" x14ac:dyDescent="0.25"/>
    <row r="10099" ht="14.85" customHeight="1" x14ac:dyDescent="0.25"/>
    <row r="10100" ht="14.85" customHeight="1" x14ac:dyDescent="0.25"/>
    <row r="10101" ht="14.85" customHeight="1" x14ac:dyDescent="0.25"/>
    <row r="10102" ht="14.85" customHeight="1" x14ac:dyDescent="0.25"/>
    <row r="10103" ht="14.85" customHeight="1" x14ac:dyDescent="0.25"/>
    <row r="10104" ht="14.85" customHeight="1" x14ac:dyDescent="0.25"/>
    <row r="10105" ht="14.85" customHeight="1" x14ac:dyDescent="0.25"/>
    <row r="10106" ht="14.85" customHeight="1" x14ac:dyDescent="0.25"/>
    <row r="10107" ht="14.85" customHeight="1" x14ac:dyDescent="0.25"/>
    <row r="10108" ht="14.85" customHeight="1" x14ac:dyDescent="0.25"/>
    <row r="10109" ht="14.85" customHeight="1" x14ac:dyDescent="0.25"/>
    <row r="10110" ht="14.85" customHeight="1" x14ac:dyDescent="0.25"/>
    <row r="10111" ht="14.85" customHeight="1" x14ac:dyDescent="0.25"/>
    <row r="10112" ht="14.85" customHeight="1" x14ac:dyDescent="0.25"/>
    <row r="10113" ht="14.85" customHeight="1" x14ac:dyDescent="0.25"/>
    <row r="10114" ht="14.85" customHeight="1" x14ac:dyDescent="0.25"/>
    <row r="10115" ht="14.85" customHeight="1" x14ac:dyDescent="0.25"/>
    <row r="10116" ht="14.85" customHeight="1" x14ac:dyDescent="0.25"/>
    <row r="10117" ht="14.85" customHeight="1" x14ac:dyDescent="0.25"/>
    <row r="10118" ht="14.85" customHeight="1" x14ac:dyDescent="0.25"/>
    <row r="10119" ht="14.85" customHeight="1" x14ac:dyDescent="0.25"/>
    <row r="10120" ht="14.85" customHeight="1" x14ac:dyDescent="0.25"/>
    <row r="10121" ht="14.85" customHeight="1" x14ac:dyDescent="0.25"/>
    <row r="10122" ht="14.85" customHeight="1" x14ac:dyDescent="0.25"/>
    <row r="10123" ht="14.85" customHeight="1" x14ac:dyDescent="0.25"/>
    <row r="10124" ht="14.85" customHeight="1" x14ac:dyDescent="0.25"/>
    <row r="10125" ht="14.85" customHeight="1" x14ac:dyDescent="0.25"/>
    <row r="10126" ht="14.85" customHeight="1" x14ac:dyDescent="0.25"/>
    <row r="10127" ht="14.85" customHeight="1" x14ac:dyDescent="0.25"/>
    <row r="10128" ht="14.85" customHeight="1" x14ac:dyDescent="0.25"/>
    <row r="10129" ht="14.85" customHeight="1" x14ac:dyDescent="0.25"/>
    <row r="10130" ht="14.85" customHeight="1" x14ac:dyDescent="0.25"/>
    <row r="10131" ht="14.85" customHeight="1" x14ac:dyDescent="0.25"/>
    <row r="10132" ht="14.85" customHeight="1" x14ac:dyDescent="0.25"/>
    <row r="10133" ht="14.85" customHeight="1" x14ac:dyDescent="0.25"/>
    <row r="10134" ht="14.85" customHeight="1" x14ac:dyDescent="0.25"/>
    <row r="10135" ht="14.85" customHeight="1" x14ac:dyDescent="0.25"/>
    <row r="10136" ht="14.85" customHeight="1" x14ac:dyDescent="0.25"/>
    <row r="10137" ht="14.85" customHeight="1" x14ac:dyDescent="0.25"/>
    <row r="10138" ht="14.85" customHeight="1" x14ac:dyDescent="0.25"/>
    <row r="10139" ht="14.85" customHeight="1" x14ac:dyDescent="0.25"/>
    <row r="10140" ht="14.85" customHeight="1" x14ac:dyDescent="0.25"/>
    <row r="10141" ht="14.85" customHeight="1" x14ac:dyDescent="0.25"/>
    <row r="10142" ht="14.85" customHeight="1" x14ac:dyDescent="0.25"/>
    <row r="10143" ht="14.85" customHeight="1" x14ac:dyDescent="0.25"/>
    <row r="10144" ht="14.85" customHeight="1" x14ac:dyDescent="0.25"/>
    <row r="10145" ht="14.85" customHeight="1" x14ac:dyDescent="0.25"/>
    <row r="10146" ht="14.85" customHeight="1" x14ac:dyDescent="0.25"/>
    <row r="10147" ht="14.85" customHeight="1" x14ac:dyDescent="0.25"/>
    <row r="10148" ht="14.85" customHeight="1" x14ac:dyDescent="0.25"/>
    <row r="10149" ht="14.85" customHeight="1" x14ac:dyDescent="0.25"/>
    <row r="10150" ht="14.85" customHeight="1" x14ac:dyDescent="0.25"/>
    <row r="10151" ht="14.85" customHeight="1" x14ac:dyDescent="0.25"/>
    <row r="10152" ht="14.85" customHeight="1" x14ac:dyDescent="0.25"/>
    <row r="10153" ht="14.85" customHeight="1" x14ac:dyDescent="0.25"/>
    <row r="10154" ht="14.85" customHeight="1" x14ac:dyDescent="0.25"/>
    <row r="10155" ht="14.85" customHeight="1" x14ac:dyDescent="0.25"/>
    <row r="10156" ht="14.85" customHeight="1" x14ac:dyDescent="0.25"/>
    <row r="10157" ht="14.85" customHeight="1" x14ac:dyDescent="0.25"/>
    <row r="10158" ht="14.85" customHeight="1" x14ac:dyDescent="0.25"/>
    <row r="10159" ht="14.85" customHeight="1" x14ac:dyDescent="0.25"/>
    <row r="10160" ht="14.85" customHeight="1" x14ac:dyDescent="0.25"/>
    <row r="10161" ht="14.85" customHeight="1" x14ac:dyDescent="0.25"/>
    <row r="10162" ht="14.85" customHeight="1" x14ac:dyDescent="0.25"/>
    <row r="10163" ht="14.85" customHeight="1" x14ac:dyDescent="0.25"/>
    <row r="10164" ht="14.85" customHeight="1" x14ac:dyDescent="0.25"/>
    <row r="10165" ht="14.85" customHeight="1" x14ac:dyDescent="0.25"/>
    <row r="10166" ht="14.85" customHeight="1" x14ac:dyDescent="0.25"/>
    <row r="10167" ht="14.85" customHeight="1" x14ac:dyDescent="0.25"/>
    <row r="10168" ht="14.85" customHeight="1" x14ac:dyDescent="0.25"/>
    <row r="10169" ht="14.85" customHeight="1" x14ac:dyDescent="0.25"/>
    <row r="10170" ht="14.85" customHeight="1" x14ac:dyDescent="0.25"/>
    <row r="10171" ht="14.85" customHeight="1" x14ac:dyDescent="0.25"/>
    <row r="10172" ht="14.85" customHeight="1" x14ac:dyDescent="0.25"/>
    <row r="10173" ht="14.85" customHeight="1" x14ac:dyDescent="0.25"/>
    <row r="10174" ht="14.85" customHeight="1" x14ac:dyDescent="0.25"/>
    <row r="10175" ht="14.85" customHeight="1" x14ac:dyDescent="0.25"/>
    <row r="10176" ht="14.85" customHeight="1" x14ac:dyDescent="0.25"/>
    <row r="10177" ht="14.85" customHeight="1" x14ac:dyDescent="0.25"/>
    <row r="10178" ht="14.85" customHeight="1" x14ac:dyDescent="0.25"/>
    <row r="10179" ht="14.85" customHeight="1" x14ac:dyDescent="0.25"/>
    <row r="10180" ht="14.85" customHeight="1" x14ac:dyDescent="0.25"/>
    <row r="10181" ht="14.85" customHeight="1" x14ac:dyDescent="0.25"/>
    <row r="10182" ht="14.85" customHeight="1" x14ac:dyDescent="0.25"/>
    <row r="10183" ht="14.85" customHeight="1" x14ac:dyDescent="0.25"/>
    <row r="10184" ht="14.85" customHeight="1" x14ac:dyDescent="0.25"/>
    <row r="10185" ht="14.85" customHeight="1" x14ac:dyDescent="0.25"/>
    <row r="10186" ht="14.85" customHeight="1" x14ac:dyDescent="0.25"/>
    <row r="10187" ht="14.85" customHeight="1" x14ac:dyDescent="0.25"/>
    <row r="10188" ht="14.85" customHeight="1" x14ac:dyDescent="0.25"/>
    <row r="10189" ht="14.85" customHeight="1" x14ac:dyDescent="0.25"/>
    <row r="10190" ht="14.85" customHeight="1" x14ac:dyDescent="0.25"/>
    <row r="10191" ht="14.85" customHeight="1" x14ac:dyDescent="0.25"/>
    <row r="10192" ht="14.85" customHeight="1" x14ac:dyDescent="0.25"/>
    <row r="10193" ht="14.85" customHeight="1" x14ac:dyDescent="0.25"/>
    <row r="10194" ht="14.85" customHeight="1" x14ac:dyDescent="0.25"/>
    <row r="10195" ht="14.85" customHeight="1" x14ac:dyDescent="0.25"/>
    <row r="10196" ht="14.85" customHeight="1" x14ac:dyDescent="0.25"/>
    <row r="10197" ht="14.85" customHeight="1" x14ac:dyDescent="0.25"/>
    <row r="10198" ht="14.85" customHeight="1" x14ac:dyDescent="0.25"/>
    <row r="10199" ht="14.85" customHeight="1" x14ac:dyDescent="0.25"/>
    <row r="10200" ht="14.85" customHeight="1" x14ac:dyDescent="0.25"/>
    <row r="10201" ht="14.85" customHeight="1" x14ac:dyDescent="0.25"/>
    <row r="10202" ht="14.85" customHeight="1" x14ac:dyDescent="0.25"/>
    <row r="10203" ht="14.85" customHeight="1" x14ac:dyDescent="0.25"/>
    <row r="10204" ht="14.85" customHeight="1" x14ac:dyDescent="0.25"/>
    <row r="10205" ht="14.85" customHeight="1" x14ac:dyDescent="0.25"/>
    <row r="10206" ht="14.85" customHeight="1" x14ac:dyDescent="0.25"/>
    <row r="10207" ht="14.85" customHeight="1" x14ac:dyDescent="0.25"/>
    <row r="10208" ht="14.85" customHeight="1" x14ac:dyDescent="0.25"/>
    <row r="10209" ht="14.85" customHeight="1" x14ac:dyDescent="0.25"/>
    <row r="10210" ht="14.85" customHeight="1" x14ac:dyDescent="0.25"/>
    <row r="10211" ht="14.85" customHeight="1" x14ac:dyDescent="0.25"/>
    <row r="10212" ht="14.85" customHeight="1" x14ac:dyDescent="0.25"/>
    <row r="10213" ht="14.85" customHeight="1" x14ac:dyDescent="0.25"/>
    <row r="10214" ht="14.85" customHeight="1" x14ac:dyDescent="0.25"/>
    <row r="10215" ht="14.85" customHeight="1" x14ac:dyDescent="0.25"/>
    <row r="10216" ht="14.85" customHeight="1" x14ac:dyDescent="0.25"/>
    <row r="10217" ht="14.85" customHeight="1" x14ac:dyDescent="0.25"/>
    <row r="10218" ht="14.85" customHeight="1" x14ac:dyDescent="0.25"/>
    <row r="10219" ht="14.85" customHeight="1" x14ac:dyDescent="0.25"/>
    <row r="10220" ht="14.85" customHeight="1" x14ac:dyDescent="0.25"/>
    <row r="10221" ht="14.85" customHeight="1" x14ac:dyDescent="0.25"/>
    <row r="10222" ht="14.85" customHeight="1" x14ac:dyDescent="0.25"/>
    <row r="10223" ht="14.85" customHeight="1" x14ac:dyDescent="0.25"/>
    <row r="10224" ht="14.85" customHeight="1" x14ac:dyDescent="0.25"/>
    <row r="10225" ht="14.85" customHeight="1" x14ac:dyDescent="0.25"/>
    <row r="10226" ht="14.85" customHeight="1" x14ac:dyDescent="0.25"/>
    <row r="10227" ht="14.85" customHeight="1" x14ac:dyDescent="0.25"/>
    <row r="10228" ht="14.85" customHeight="1" x14ac:dyDescent="0.25"/>
    <row r="10229" ht="14.85" customHeight="1" x14ac:dyDescent="0.25"/>
    <row r="10230" ht="14.85" customHeight="1" x14ac:dyDescent="0.25"/>
    <row r="10231" ht="14.85" customHeight="1" x14ac:dyDescent="0.25"/>
    <row r="10232" ht="14.85" customHeight="1" x14ac:dyDescent="0.25"/>
    <row r="10233" ht="14.85" customHeight="1" x14ac:dyDescent="0.25"/>
    <row r="10234" ht="14.85" customHeight="1" x14ac:dyDescent="0.25"/>
    <row r="10235" ht="14.85" customHeight="1" x14ac:dyDescent="0.25"/>
    <row r="10236" ht="14.85" customHeight="1" x14ac:dyDescent="0.25"/>
    <row r="10237" ht="14.85" customHeight="1" x14ac:dyDescent="0.25"/>
    <row r="10238" ht="14.85" customHeight="1" x14ac:dyDescent="0.25"/>
    <row r="10239" ht="14.85" customHeight="1" x14ac:dyDescent="0.25"/>
    <row r="10240" ht="14.85" customHeight="1" x14ac:dyDescent="0.25"/>
    <row r="10241" ht="14.85" customHeight="1" x14ac:dyDescent="0.25"/>
    <row r="10242" ht="14.85" customHeight="1" x14ac:dyDescent="0.25"/>
    <row r="10243" ht="14.85" customHeight="1" x14ac:dyDescent="0.25"/>
    <row r="10244" ht="14.85" customHeight="1" x14ac:dyDescent="0.25"/>
    <row r="10245" ht="14.85" customHeight="1" x14ac:dyDescent="0.25"/>
    <row r="10246" ht="14.85" customHeight="1" x14ac:dyDescent="0.25"/>
    <row r="10247" ht="14.85" customHeight="1" x14ac:dyDescent="0.25"/>
    <row r="10248" ht="14.85" customHeight="1" x14ac:dyDescent="0.25"/>
    <row r="10249" ht="14.85" customHeight="1" x14ac:dyDescent="0.25"/>
    <row r="10250" ht="14.85" customHeight="1" x14ac:dyDescent="0.25"/>
    <row r="10251" ht="14.85" customHeight="1" x14ac:dyDescent="0.25"/>
    <row r="10252" ht="14.85" customHeight="1" x14ac:dyDescent="0.25"/>
    <row r="10253" ht="14.85" customHeight="1" x14ac:dyDescent="0.25"/>
    <row r="10254" ht="14.85" customHeight="1" x14ac:dyDescent="0.25"/>
    <row r="10255" ht="14.85" customHeight="1" x14ac:dyDescent="0.25"/>
    <row r="10256" ht="14.85" customHeight="1" x14ac:dyDescent="0.25"/>
    <row r="10257" ht="14.85" customHeight="1" x14ac:dyDescent="0.25"/>
    <row r="10258" ht="14.85" customHeight="1" x14ac:dyDescent="0.25"/>
    <row r="10259" ht="14.85" customHeight="1" x14ac:dyDescent="0.25"/>
    <row r="10260" ht="14.85" customHeight="1" x14ac:dyDescent="0.25"/>
    <row r="10261" ht="14.85" customHeight="1" x14ac:dyDescent="0.25"/>
    <row r="10262" ht="14.85" customHeight="1" x14ac:dyDescent="0.25"/>
    <row r="10263" ht="14.85" customHeight="1" x14ac:dyDescent="0.25"/>
    <row r="10264" ht="14.85" customHeight="1" x14ac:dyDescent="0.25"/>
    <row r="10265" ht="14.85" customHeight="1" x14ac:dyDescent="0.25"/>
    <row r="10266" ht="14.85" customHeight="1" x14ac:dyDescent="0.25"/>
    <row r="10267" ht="14.85" customHeight="1" x14ac:dyDescent="0.25"/>
    <row r="10268" ht="14.85" customHeight="1" x14ac:dyDescent="0.25"/>
    <row r="10269" ht="14.85" customHeight="1" x14ac:dyDescent="0.25"/>
    <row r="10270" ht="14.85" customHeight="1" x14ac:dyDescent="0.25"/>
    <row r="10271" ht="14.85" customHeight="1" x14ac:dyDescent="0.25"/>
    <row r="10272" ht="14.85" customHeight="1" x14ac:dyDescent="0.25"/>
    <row r="10273" ht="14.85" customHeight="1" x14ac:dyDescent="0.25"/>
    <row r="10274" ht="14.85" customHeight="1" x14ac:dyDescent="0.25"/>
    <row r="10275" ht="14.85" customHeight="1" x14ac:dyDescent="0.25"/>
    <row r="10276" ht="14.85" customHeight="1" x14ac:dyDescent="0.25"/>
    <row r="10277" ht="14.85" customHeight="1" x14ac:dyDescent="0.25"/>
    <row r="10278" ht="14.85" customHeight="1" x14ac:dyDescent="0.25"/>
    <row r="10279" ht="14.85" customHeight="1" x14ac:dyDescent="0.25"/>
    <row r="10280" ht="14.85" customHeight="1" x14ac:dyDescent="0.25"/>
    <row r="10281" ht="14.85" customHeight="1" x14ac:dyDescent="0.25"/>
    <row r="10282" ht="14.85" customHeight="1" x14ac:dyDescent="0.25"/>
    <row r="10283" ht="14.85" customHeight="1" x14ac:dyDescent="0.25"/>
    <row r="10284" ht="14.85" customHeight="1" x14ac:dyDescent="0.25"/>
    <row r="10285" ht="14.85" customHeight="1" x14ac:dyDescent="0.25"/>
    <row r="10286" ht="14.85" customHeight="1" x14ac:dyDescent="0.25"/>
    <row r="10287" ht="14.85" customHeight="1" x14ac:dyDescent="0.25"/>
    <row r="10288" ht="14.85" customHeight="1" x14ac:dyDescent="0.25"/>
    <row r="10289" ht="14.85" customHeight="1" x14ac:dyDescent="0.25"/>
    <row r="10290" ht="14.85" customHeight="1" x14ac:dyDescent="0.25"/>
    <row r="10291" ht="14.85" customHeight="1" x14ac:dyDescent="0.25"/>
    <row r="10292" ht="14.85" customHeight="1" x14ac:dyDescent="0.25"/>
    <row r="10293" ht="14.85" customHeight="1" x14ac:dyDescent="0.25"/>
    <row r="10294" ht="14.85" customHeight="1" x14ac:dyDescent="0.25"/>
    <row r="10295" ht="14.85" customHeight="1" x14ac:dyDescent="0.25"/>
    <row r="10296" ht="14.85" customHeight="1" x14ac:dyDescent="0.25"/>
    <row r="10297" ht="14.85" customHeight="1" x14ac:dyDescent="0.25"/>
    <row r="10298" ht="14.85" customHeight="1" x14ac:dyDescent="0.25"/>
    <row r="10299" ht="14.85" customHeight="1" x14ac:dyDescent="0.25"/>
    <row r="10300" ht="14.85" customHeight="1" x14ac:dyDescent="0.25"/>
    <row r="10301" ht="14.85" customHeight="1" x14ac:dyDescent="0.25"/>
    <row r="10302" ht="14.85" customHeight="1" x14ac:dyDescent="0.25"/>
    <row r="10303" ht="14.85" customHeight="1" x14ac:dyDescent="0.25"/>
    <row r="10304" ht="14.85" customHeight="1" x14ac:dyDescent="0.25"/>
    <row r="10305" ht="14.85" customHeight="1" x14ac:dyDescent="0.25"/>
    <row r="10306" ht="14.85" customHeight="1" x14ac:dyDescent="0.25"/>
    <row r="10307" ht="14.85" customHeight="1" x14ac:dyDescent="0.25"/>
    <row r="10308" ht="14.85" customHeight="1" x14ac:dyDescent="0.25"/>
    <row r="10309" ht="14.85" customHeight="1" x14ac:dyDescent="0.25"/>
    <row r="10310" ht="14.85" customHeight="1" x14ac:dyDescent="0.25"/>
    <row r="10311" ht="14.85" customHeight="1" x14ac:dyDescent="0.25"/>
    <row r="10312" ht="14.85" customHeight="1" x14ac:dyDescent="0.25"/>
    <row r="10313" ht="14.85" customHeight="1" x14ac:dyDescent="0.25"/>
    <row r="10314" ht="14.85" customHeight="1" x14ac:dyDescent="0.25"/>
    <row r="10315" ht="14.85" customHeight="1" x14ac:dyDescent="0.25"/>
    <row r="10316" ht="14.85" customHeight="1" x14ac:dyDescent="0.25"/>
    <row r="10317" ht="14.85" customHeight="1" x14ac:dyDescent="0.25"/>
    <row r="10318" ht="14.85" customHeight="1" x14ac:dyDescent="0.25"/>
    <row r="10319" ht="14.85" customHeight="1" x14ac:dyDescent="0.25"/>
    <row r="10320" ht="14.85" customHeight="1" x14ac:dyDescent="0.25"/>
    <row r="10321" ht="14.85" customHeight="1" x14ac:dyDescent="0.25"/>
    <row r="10322" ht="14.85" customHeight="1" x14ac:dyDescent="0.25"/>
    <row r="10323" ht="14.85" customHeight="1" x14ac:dyDescent="0.25"/>
    <row r="10324" ht="14.85" customHeight="1" x14ac:dyDescent="0.25"/>
    <row r="10325" ht="14.85" customHeight="1" x14ac:dyDescent="0.25"/>
    <row r="10326" ht="14.85" customHeight="1" x14ac:dyDescent="0.25"/>
    <row r="10327" ht="14.85" customHeight="1" x14ac:dyDescent="0.25"/>
    <row r="10328" ht="14.85" customHeight="1" x14ac:dyDescent="0.25"/>
    <row r="10329" ht="14.85" customHeight="1" x14ac:dyDescent="0.25"/>
    <row r="10330" ht="14.85" customHeight="1" x14ac:dyDescent="0.25"/>
    <row r="10331" ht="14.85" customHeight="1" x14ac:dyDescent="0.25"/>
    <row r="10332" ht="14.85" customHeight="1" x14ac:dyDescent="0.25"/>
    <row r="10333" ht="14.85" customHeight="1" x14ac:dyDescent="0.25"/>
    <row r="10334" ht="14.85" customHeight="1" x14ac:dyDescent="0.25"/>
    <row r="10335" ht="14.85" customHeight="1" x14ac:dyDescent="0.25"/>
    <row r="10336" ht="14.85" customHeight="1" x14ac:dyDescent="0.25"/>
    <row r="10337" ht="14.85" customHeight="1" x14ac:dyDescent="0.25"/>
    <row r="10338" ht="14.85" customHeight="1" x14ac:dyDescent="0.25"/>
    <row r="10339" ht="14.85" customHeight="1" x14ac:dyDescent="0.25"/>
    <row r="10340" ht="14.85" customHeight="1" x14ac:dyDescent="0.25"/>
    <row r="10341" ht="14.85" customHeight="1" x14ac:dyDescent="0.25"/>
    <row r="10342" ht="14.85" customHeight="1" x14ac:dyDescent="0.25"/>
    <row r="10343" ht="14.85" customHeight="1" x14ac:dyDescent="0.25"/>
    <row r="10344" ht="14.85" customHeight="1" x14ac:dyDescent="0.25"/>
    <row r="10345" ht="14.85" customHeight="1" x14ac:dyDescent="0.25"/>
    <row r="10346" ht="14.85" customHeight="1" x14ac:dyDescent="0.25"/>
    <row r="10347" ht="14.85" customHeight="1" x14ac:dyDescent="0.25"/>
    <row r="10348" ht="14.85" customHeight="1" x14ac:dyDescent="0.25"/>
    <row r="10349" ht="14.85" customHeight="1" x14ac:dyDescent="0.25"/>
    <row r="10350" ht="14.85" customHeight="1" x14ac:dyDescent="0.25"/>
    <row r="10351" ht="14.85" customHeight="1" x14ac:dyDescent="0.25"/>
    <row r="10352" ht="14.85" customHeight="1" x14ac:dyDescent="0.25"/>
    <row r="10353" ht="14.85" customHeight="1" x14ac:dyDescent="0.25"/>
    <row r="10354" ht="14.85" customHeight="1" x14ac:dyDescent="0.25"/>
    <row r="10355" ht="14.85" customHeight="1" x14ac:dyDescent="0.25"/>
    <row r="10356" ht="14.85" customHeight="1" x14ac:dyDescent="0.25"/>
    <row r="10357" ht="14.85" customHeight="1" x14ac:dyDescent="0.25"/>
    <row r="10358" ht="14.85" customHeight="1" x14ac:dyDescent="0.25"/>
    <row r="10359" ht="14.85" customHeight="1" x14ac:dyDescent="0.25"/>
    <row r="10360" ht="14.85" customHeight="1" x14ac:dyDescent="0.25"/>
    <row r="10361" ht="14.85" customHeight="1" x14ac:dyDescent="0.25"/>
    <row r="10362" ht="14.85" customHeight="1" x14ac:dyDescent="0.25"/>
    <row r="10363" ht="14.85" customHeight="1" x14ac:dyDescent="0.25"/>
    <row r="10364" ht="14.85" customHeight="1" x14ac:dyDescent="0.25"/>
    <row r="10365" ht="14.85" customHeight="1" x14ac:dyDescent="0.25"/>
    <row r="10366" ht="14.85" customHeight="1" x14ac:dyDescent="0.25"/>
    <row r="10367" ht="14.85" customHeight="1" x14ac:dyDescent="0.25"/>
    <row r="10368" ht="14.85" customHeight="1" x14ac:dyDescent="0.25"/>
    <row r="10369" ht="14.85" customHeight="1" x14ac:dyDescent="0.25"/>
    <row r="10370" ht="14.85" customHeight="1" x14ac:dyDescent="0.25"/>
    <row r="10371" ht="14.85" customHeight="1" x14ac:dyDescent="0.25"/>
    <row r="10372" ht="14.85" customHeight="1" x14ac:dyDescent="0.25"/>
    <row r="10373" ht="14.85" customHeight="1" x14ac:dyDescent="0.25"/>
    <row r="10374" ht="14.85" customHeight="1" x14ac:dyDescent="0.25"/>
    <row r="10375" ht="14.85" customHeight="1" x14ac:dyDescent="0.25"/>
    <row r="10376" ht="14.85" customHeight="1" x14ac:dyDescent="0.25"/>
    <row r="10377" ht="14.85" customHeight="1" x14ac:dyDescent="0.25"/>
    <row r="10378" ht="14.85" customHeight="1" x14ac:dyDescent="0.25"/>
    <row r="10379" ht="14.85" customHeight="1" x14ac:dyDescent="0.25"/>
    <row r="10380" ht="14.85" customHeight="1" x14ac:dyDescent="0.25"/>
    <row r="10381" ht="14.85" customHeight="1" x14ac:dyDescent="0.25"/>
    <row r="10382" ht="14.85" customHeight="1" x14ac:dyDescent="0.25"/>
    <row r="10383" ht="14.85" customHeight="1" x14ac:dyDescent="0.25"/>
    <row r="10384" ht="14.85" customHeight="1" x14ac:dyDescent="0.25"/>
    <row r="10385" ht="14.85" customHeight="1" x14ac:dyDescent="0.25"/>
    <row r="10386" ht="14.85" customHeight="1" x14ac:dyDescent="0.25"/>
    <row r="10387" ht="14.85" customHeight="1" x14ac:dyDescent="0.25"/>
    <row r="10388" ht="14.85" customHeight="1" x14ac:dyDescent="0.25"/>
    <row r="10389" ht="14.85" customHeight="1" x14ac:dyDescent="0.25"/>
    <row r="10390" ht="14.85" customHeight="1" x14ac:dyDescent="0.25"/>
    <row r="10391" ht="14.85" customHeight="1" x14ac:dyDescent="0.25"/>
    <row r="10392" ht="14.85" customHeight="1" x14ac:dyDescent="0.25"/>
    <row r="10393" ht="14.85" customHeight="1" x14ac:dyDescent="0.25"/>
    <row r="10394" ht="14.85" customHeight="1" x14ac:dyDescent="0.25"/>
    <row r="10395" ht="14.85" customHeight="1" x14ac:dyDescent="0.25"/>
    <row r="10396" ht="14.85" customHeight="1" x14ac:dyDescent="0.25"/>
    <row r="10397" ht="14.85" customHeight="1" x14ac:dyDescent="0.25"/>
    <row r="10398" ht="14.85" customHeight="1" x14ac:dyDescent="0.25"/>
    <row r="10399" ht="14.85" customHeight="1" x14ac:dyDescent="0.25"/>
    <row r="10400" ht="14.85" customHeight="1" x14ac:dyDescent="0.25"/>
    <row r="10401" ht="14.85" customHeight="1" x14ac:dyDescent="0.25"/>
    <row r="10402" ht="14.85" customHeight="1" x14ac:dyDescent="0.25"/>
    <row r="10403" ht="14.85" customHeight="1" x14ac:dyDescent="0.25"/>
    <row r="10404" ht="14.85" customHeight="1" x14ac:dyDescent="0.25"/>
    <row r="10405" ht="14.85" customHeight="1" x14ac:dyDescent="0.25"/>
    <row r="10406" ht="14.85" customHeight="1" x14ac:dyDescent="0.25"/>
    <row r="10407" ht="14.85" customHeight="1" x14ac:dyDescent="0.25"/>
    <row r="10408" ht="14.85" customHeight="1" x14ac:dyDescent="0.25"/>
    <row r="10409" ht="14.85" customHeight="1" x14ac:dyDescent="0.25"/>
    <row r="10410" ht="14.85" customHeight="1" x14ac:dyDescent="0.25"/>
    <row r="10411" ht="14.85" customHeight="1" x14ac:dyDescent="0.25"/>
    <row r="10412" ht="14.85" customHeight="1" x14ac:dyDescent="0.25"/>
    <row r="10413" ht="14.85" customHeight="1" x14ac:dyDescent="0.25"/>
    <row r="10414" ht="14.85" customHeight="1" x14ac:dyDescent="0.25"/>
    <row r="10415" ht="14.85" customHeight="1" x14ac:dyDescent="0.25"/>
    <row r="10416" ht="14.85" customHeight="1" x14ac:dyDescent="0.25"/>
    <row r="10417" ht="14.85" customHeight="1" x14ac:dyDescent="0.25"/>
    <row r="10418" ht="14.85" customHeight="1" x14ac:dyDescent="0.25"/>
    <row r="10419" ht="14.85" customHeight="1" x14ac:dyDescent="0.25"/>
    <row r="10420" ht="14.85" customHeight="1" x14ac:dyDescent="0.25"/>
    <row r="10421" ht="14.85" customHeight="1" x14ac:dyDescent="0.25"/>
    <row r="10422" ht="14.85" customHeight="1" x14ac:dyDescent="0.25"/>
    <row r="10423" ht="14.85" customHeight="1" x14ac:dyDescent="0.25"/>
    <row r="10424" ht="14.85" customHeight="1" x14ac:dyDescent="0.25"/>
    <row r="10425" ht="14.85" customHeight="1" x14ac:dyDescent="0.25"/>
    <row r="10426" ht="14.85" customHeight="1" x14ac:dyDescent="0.25"/>
    <row r="10427" ht="14.85" customHeight="1" x14ac:dyDescent="0.25"/>
    <row r="10428" ht="14.85" customHeight="1" x14ac:dyDescent="0.25"/>
    <row r="10429" ht="14.85" customHeight="1" x14ac:dyDescent="0.25"/>
    <row r="10430" ht="14.85" customHeight="1" x14ac:dyDescent="0.25"/>
    <row r="10431" ht="14.85" customHeight="1" x14ac:dyDescent="0.25"/>
    <row r="10432" ht="14.85" customHeight="1" x14ac:dyDescent="0.25"/>
    <row r="10433" ht="14.85" customHeight="1" x14ac:dyDescent="0.25"/>
    <row r="10434" ht="14.85" customHeight="1" x14ac:dyDescent="0.25"/>
    <row r="10435" ht="14.85" customHeight="1" x14ac:dyDescent="0.25"/>
    <row r="10436" ht="14.85" customHeight="1" x14ac:dyDescent="0.25"/>
    <row r="10437" ht="14.85" customHeight="1" x14ac:dyDescent="0.25"/>
    <row r="10438" ht="14.85" customHeight="1" x14ac:dyDescent="0.25"/>
    <row r="10439" ht="14.85" customHeight="1" x14ac:dyDescent="0.25"/>
    <row r="10440" ht="14.85" customHeight="1" x14ac:dyDescent="0.25"/>
    <row r="10441" ht="14.85" customHeight="1" x14ac:dyDescent="0.25"/>
    <row r="10442" ht="14.85" customHeight="1" x14ac:dyDescent="0.25"/>
    <row r="10443" ht="14.85" customHeight="1" x14ac:dyDescent="0.25"/>
    <row r="10444" ht="14.85" customHeight="1" x14ac:dyDescent="0.25"/>
    <row r="10445" ht="14.85" customHeight="1" x14ac:dyDescent="0.25"/>
    <row r="10446" ht="14.85" customHeight="1" x14ac:dyDescent="0.25"/>
    <row r="10447" ht="14.85" customHeight="1" x14ac:dyDescent="0.25"/>
    <row r="10448" ht="14.85" customHeight="1" x14ac:dyDescent="0.25"/>
    <row r="10449" ht="14.85" customHeight="1" x14ac:dyDescent="0.25"/>
    <row r="10450" ht="14.85" customHeight="1" x14ac:dyDescent="0.25"/>
    <row r="10451" ht="14.85" customHeight="1" x14ac:dyDescent="0.25"/>
    <row r="10452" ht="14.85" customHeight="1" x14ac:dyDescent="0.25"/>
    <row r="10453" ht="14.85" customHeight="1" x14ac:dyDescent="0.25"/>
    <row r="10454" ht="14.85" customHeight="1" x14ac:dyDescent="0.25"/>
    <row r="10455" ht="14.85" customHeight="1" x14ac:dyDescent="0.25"/>
    <row r="10456" ht="14.85" customHeight="1" x14ac:dyDescent="0.25"/>
    <row r="10457" ht="14.85" customHeight="1" x14ac:dyDescent="0.25"/>
    <row r="10458" ht="14.85" customHeight="1" x14ac:dyDescent="0.25"/>
    <row r="10459" ht="14.85" customHeight="1" x14ac:dyDescent="0.25"/>
    <row r="10460" ht="14.85" customHeight="1" x14ac:dyDescent="0.25"/>
    <row r="10461" ht="14.85" customHeight="1" x14ac:dyDescent="0.25"/>
    <row r="10462" ht="14.85" customHeight="1" x14ac:dyDescent="0.25"/>
    <row r="10463" ht="14.85" customHeight="1" x14ac:dyDescent="0.25"/>
    <row r="10464" ht="14.85" customHeight="1" x14ac:dyDescent="0.25"/>
    <row r="10465" ht="14.85" customHeight="1" x14ac:dyDescent="0.25"/>
    <row r="10466" ht="14.85" customHeight="1" x14ac:dyDescent="0.25"/>
    <row r="10467" ht="14.85" customHeight="1" x14ac:dyDescent="0.25"/>
    <row r="10468" ht="14.85" customHeight="1" x14ac:dyDescent="0.25"/>
    <row r="10469" ht="14.85" customHeight="1" x14ac:dyDescent="0.25"/>
    <row r="10470" ht="14.85" customHeight="1" x14ac:dyDescent="0.25"/>
    <row r="10471" ht="14.85" customHeight="1" x14ac:dyDescent="0.25"/>
    <row r="10472" ht="14.85" customHeight="1" x14ac:dyDescent="0.25"/>
    <row r="10473" ht="14.85" customHeight="1" x14ac:dyDescent="0.25"/>
    <row r="10474" ht="14.85" customHeight="1" x14ac:dyDescent="0.25"/>
    <row r="10475" ht="14.85" customHeight="1" x14ac:dyDescent="0.25"/>
    <row r="10476" ht="14.85" customHeight="1" x14ac:dyDescent="0.25"/>
    <row r="10477" ht="14.85" customHeight="1" x14ac:dyDescent="0.25"/>
    <row r="10478" ht="14.85" customHeight="1" x14ac:dyDescent="0.25"/>
    <row r="10479" ht="14.85" customHeight="1" x14ac:dyDescent="0.25"/>
    <row r="10480" ht="14.85" customHeight="1" x14ac:dyDescent="0.25"/>
    <row r="10481" ht="14.85" customHeight="1" x14ac:dyDescent="0.25"/>
    <row r="10482" ht="14.85" customHeight="1" x14ac:dyDescent="0.25"/>
    <row r="10483" ht="14.85" customHeight="1" x14ac:dyDescent="0.25"/>
    <row r="10484" ht="14.85" customHeight="1" x14ac:dyDescent="0.25"/>
    <row r="10485" ht="14.85" customHeight="1" x14ac:dyDescent="0.25"/>
    <row r="10486" ht="14.85" customHeight="1" x14ac:dyDescent="0.25"/>
    <row r="10487" ht="14.85" customHeight="1" x14ac:dyDescent="0.25"/>
    <row r="10488" ht="14.85" customHeight="1" x14ac:dyDescent="0.25"/>
    <row r="10489" ht="14.85" customHeight="1" x14ac:dyDescent="0.25"/>
    <row r="10490" ht="14.85" customHeight="1" x14ac:dyDescent="0.25"/>
    <row r="10491" ht="14.85" customHeight="1" x14ac:dyDescent="0.25"/>
    <row r="10492" ht="14.85" customHeight="1" x14ac:dyDescent="0.25"/>
    <row r="10493" ht="14.85" customHeight="1" x14ac:dyDescent="0.25"/>
    <row r="10494" ht="14.85" customHeight="1" x14ac:dyDescent="0.25"/>
    <row r="10495" ht="14.85" customHeight="1" x14ac:dyDescent="0.25"/>
    <row r="10496" ht="14.85" customHeight="1" x14ac:dyDescent="0.25"/>
    <row r="10497" ht="14.85" customHeight="1" x14ac:dyDescent="0.25"/>
    <row r="10498" ht="14.85" customHeight="1" x14ac:dyDescent="0.25"/>
    <row r="10499" ht="14.85" customHeight="1" x14ac:dyDescent="0.25"/>
    <row r="10500" ht="14.85" customHeight="1" x14ac:dyDescent="0.25"/>
    <row r="10501" ht="14.85" customHeight="1" x14ac:dyDescent="0.25"/>
    <row r="10502" ht="14.85" customHeight="1" x14ac:dyDescent="0.25"/>
    <row r="10503" ht="14.85" customHeight="1" x14ac:dyDescent="0.25"/>
    <row r="10504" ht="14.85" customHeight="1" x14ac:dyDescent="0.25"/>
    <row r="10505" ht="14.85" customHeight="1" x14ac:dyDescent="0.25"/>
    <row r="10506" ht="14.85" customHeight="1" x14ac:dyDescent="0.25"/>
    <row r="10507" ht="14.85" customHeight="1" x14ac:dyDescent="0.25"/>
    <row r="10508" ht="14.85" customHeight="1" x14ac:dyDescent="0.25"/>
    <row r="10509" ht="14.85" customHeight="1" x14ac:dyDescent="0.25"/>
    <row r="10510" ht="14.85" customHeight="1" x14ac:dyDescent="0.25"/>
    <row r="10511" ht="14.85" customHeight="1" x14ac:dyDescent="0.25"/>
    <row r="10512" ht="14.85" customHeight="1" x14ac:dyDescent="0.25"/>
    <row r="10513" ht="14.85" customHeight="1" x14ac:dyDescent="0.25"/>
    <row r="10514" ht="14.85" customHeight="1" x14ac:dyDescent="0.25"/>
    <row r="10515" ht="14.85" customHeight="1" x14ac:dyDescent="0.25"/>
    <row r="10516" ht="14.85" customHeight="1" x14ac:dyDescent="0.25"/>
    <row r="10517" ht="14.85" customHeight="1" x14ac:dyDescent="0.25"/>
    <row r="10518" ht="14.85" customHeight="1" x14ac:dyDescent="0.25"/>
    <row r="10519" ht="14.85" customHeight="1" x14ac:dyDescent="0.25"/>
    <row r="10520" ht="14.85" customHeight="1" x14ac:dyDescent="0.25"/>
    <row r="10521" ht="14.85" customHeight="1" x14ac:dyDescent="0.25"/>
    <row r="10522" ht="14.85" customHeight="1" x14ac:dyDescent="0.25"/>
    <row r="10523" ht="14.85" customHeight="1" x14ac:dyDescent="0.25"/>
    <row r="10524" ht="14.85" customHeight="1" x14ac:dyDescent="0.25"/>
    <row r="10525" ht="14.85" customHeight="1" x14ac:dyDescent="0.25"/>
    <row r="10526" ht="14.85" customHeight="1" x14ac:dyDescent="0.25"/>
    <row r="10527" ht="14.85" customHeight="1" x14ac:dyDescent="0.25"/>
    <row r="10528" ht="14.85" customHeight="1" x14ac:dyDescent="0.25"/>
    <row r="10529" ht="14.85" customHeight="1" x14ac:dyDescent="0.25"/>
    <row r="10530" ht="14.85" customHeight="1" x14ac:dyDescent="0.25"/>
    <row r="10531" ht="14.85" customHeight="1" x14ac:dyDescent="0.25"/>
    <row r="10532" ht="14.85" customHeight="1" x14ac:dyDescent="0.25"/>
    <row r="10533" ht="14.85" customHeight="1" x14ac:dyDescent="0.25"/>
    <row r="10534" ht="14.85" customHeight="1" x14ac:dyDescent="0.25"/>
    <row r="10535" ht="14.85" customHeight="1" x14ac:dyDescent="0.25"/>
    <row r="10536" ht="14.85" customHeight="1" x14ac:dyDescent="0.25"/>
    <row r="10537" ht="14.85" customHeight="1" x14ac:dyDescent="0.25"/>
    <row r="10538" ht="14.85" customHeight="1" x14ac:dyDescent="0.25"/>
    <row r="10539" ht="14.85" customHeight="1" x14ac:dyDescent="0.25"/>
    <row r="10540" ht="14.85" customHeight="1" x14ac:dyDescent="0.25"/>
    <row r="10541" ht="14.85" customHeight="1" x14ac:dyDescent="0.25"/>
    <row r="10542" ht="14.85" customHeight="1" x14ac:dyDescent="0.25"/>
    <row r="10543" ht="14.85" customHeight="1" x14ac:dyDescent="0.25"/>
    <row r="10544" ht="14.85" customHeight="1" x14ac:dyDescent="0.25"/>
    <row r="10545" ht="14.85" customHeight="1" x14ac:dyDescent="0.25"/>
    <row r="10546" ht="14.85" customHeight="1" x14ac:dyDescent="0.25"/>
    <row r="10547" ht="14.85" customHeight="1" x14ac:dyDescent="0.25"/>
    <row r="10548" ht="14.85" customHeight="1" x14ac:dyDescent="0.25"/>
    <row r="10549" ht="14.85" customHeight="1" x14ac:dyDescent="0.25"/>
    <row r="10550" ht="14.85" customHeight="1" x14ac:dyDescent="0.25"/>
    <row r="10551" ht="14.85" customHeight="1" x14ac:dyDescent="0.25"/>
    <row r="10552" ht="14.85" customHeight="1" x14ac:dyDescent="0.25"/>
    <row r="10553" ht="14.85" customHeight="1" x14ac:dyDescent="0.25"/>
    <row r="10554" ht="14.85" customHeight="1" x14ac:dyDescent="0.25"/>
    <row r="10555" ht="14.85" customHeight="1" x14ac:dyDescent="0.25"/>
    <row r="10556" ht="14.85" customHeight="1" x14ac:dyDescent="0.25"/>
    <row r="10557" ht="14.85" customHeight="1" x14ac:dyDescent="0.25"/>
    <row r="10558" ht="14.85" customHeight="1" x14ac:dyDescent="0.25"/>
    <row r="10559" ht="14.85" customHeight="1" x14ac:dyDescent="0.25"/>
    <row r="10560" ht="14.85" customHeight="1" x14ac:dyDescent="0.25"/>
    <row r="10561" ht="14.85" customHeight="1" x14ac:dyDescent="0.25"/>
    <row r="10562" ht="14.85" customHeight="1" x14ac:dyDescent="0.25"/>
    <row r="10563" ht="14.85" customHeight="1" x14ac:dyDescent="0.25"/>
    <row r="10564" ht="14.85" customHeight="1" x14ac:dyDescent="0.25"/>
    <row r="10565" ht="14.85" customHeight="1" x14ac:dyDescent="0.25"/>
    <row r="10566" ht="14.85" customHeight="1" x14ac:dyDescent="0.25"/>
    <row r="10567" ht="14.85" customHeight="1" x14ac:dyDescent="0.25"/>
    <row r="10568" ht="14.85" customHeight="1" x14ac:dyDescent="0.25"/>
    <row r="10569" ht="14.85" customHeight="1" x14ac:dyDescent="0.25"/>
    <row r="10570" ht="14.85" customHeight="1" x14ac:dyDescent="0.25"/>
    <row r="10571" ht="14.85" customHeight="1" x14ac:dyDescent="0.25"/>
    <row r="10572" ht="14.85" customHeight="1" x14ac:dyDescent="0.25"/>
    <row r="10573" ht="14.85" customHeight="1" x14ac:dyDescent="0.25"/>
    <row r="10574" ht="14.85" customHeight="1" x14ac:dyDescent="0.25"/>
    <row r="10575" ht="14.85" customHeight="1" x14ac:dyDescent="0.25"/>
    <row r="10576" ht="14.85" customHeight="1" x14ac:dyDescent="0.25"/>
    <row r="10577" ht="14.85" customHeight="1" x14ac:dyDescent="0.25"/>
    <row r="10578" ht="14.85" customHeight="1" x14ac:dyDescent="0.25"/>
    <row r="10579" ht="14.85" customHeight="1" x14ac:dyDescent="0.25"/>
    <row r="10580" ht="14.85" customHeight="1" x14ac:dyDescent="0.25"/>
    <row r="10581" ht="14.85" customHeight="1" x14ac:dyDescent="0.25"/>
    <row r="10582" ht="14.85" customHeight="1" x14ac:dyDescent="0.25"/>
    <row r="10583" ht="14.85" customHeight="1" x14ac:dyDescent="0.25"/>
    <row r="10584" ht="14.85" customHeight="1" x14ac:dyDescent="0.25"/>
    <row r="10585" ht="14.85" customHeight="1" x14ac:dyDescent="0.25"/>
    <row r="10586" ht="14.85" customHeight="1" x14ac:dyDescent="0.25"/>
    <row r="10587" ht="14.85" customHeight="1" x14ac:dyDescent="0.25"/>
    <row r="10588" ht="14.85" customHeight="1" x14ac:dyDescent="0.25"/>
    <row r="10589" ht="14.85" customHeight="1" x14ac:dyDescent="0.25"/>
    <row r="10590" ht="14.85" customHeight="1" x14ac:dyDescent="0.25"/>
    <row r="10591" ht="14.85" customHeight="1" x14ac:dyDescent="0.25"/>
    <row r="10592" ht="14.85" customHeight="1" x14ac:dyDescent="0.25"/>
    <row r="10593" ht="14.85" customHeight="1" x14ac:dyDescent="0.25"/>
    <row r="10594" ht="14.85" customHeight="1" x14ac:dyDescent="0.25"/>
    <row r="10595" ht="14.85" customHeight="1" x14ac:dyDescent="0.25"/>
    <row r="10596" ht="14.85" customHeight="1" x14ac:dyDescent="0.25"/>
    <row r="10597" ht="14.85" customHeight="1" x14ac:dyDescent="0.25"/>
    <row r="10598" ht="14.85" customHeight="1" x14ac:dyDescent="0.25"/>
    <row r="10599" ht="14.85" customHeight="1" x14ac:dyDescent="0.25"/>
    <row r="10600" ht="14.85" customHeight="1" x14ac:dyDescent="0.25"/>
    <row r="10601" ht="14.85" customHeight="1" x14ac:dyDescent="0.25"/>
    <row r="10602" ht="14.85" customHeight="1" x14ac:dyDescent="0.25"/>
    <row r="10603" ht="14.85" customHeight="1" x14ac:dyDescent="0.25"/>
    <row r="10604" ht="14.85" customHeight="1" x14ac:dyDescent="0.25"/>
    <row r="10605" ht="14.85" customHeight="1" x14ac:dyDescent="0.25"/>
    <row r="10606" ht="14.85" customHeight="1" x14ac:dyDescent="0.25"/>
    <row r="10607" ht="14.85" customHeight="1" x14ac:dyDescent="0.25"/>
    <row r="10608" ht="14.85" customHeight="1" x14ac:dyDescent="0.25"/>
    <row r="10609" ht="14.85" customHeight="1" x14ac:dyDescent="0.25"/>
    <row r="10610" ht="14.85" customHeight="1" x14ac:dyDescent="0.25"/>
    <row r="10611" ht="14.85" customHeight="1" x14ac:dyDescent="0.25"/>
    <row r="10612" ht="14.85" customHeight="1" x14ac:dyDescent="0.25"/>
    <row r="10613" ht="14.85" customHeight="1" x14ac:dyDescent="0.25"/>
    <row r="10614" ht="14.85" customHeight="1" x14ac:dyDescent="0.25"/>
    <row r="10615" ht="14.85" customHeight="1" x14ac:dyDescent="0.25"/>
    <row r="10616" ht="14.85" customHeight="1" x14ac:dyDescent="0.25"/>
    <row r="10617" ht="14.85" customHeight="1" x14ac:dyDescent="0.25"/>
    <row r="10618" ht="14.85" customHeight="1" x14ac:dyDescent="0.25"/>
    <row r="10619" ht="14.85" customHeight="1" x14ac:dyDescent="0.25"/>
    <row r="10620" ht="14.85" customHeight="1" x14ac:dyDescent="0.25"/>
    <row r="10621" ht="14.85" customHeight="1" x14ac:dyDescent="0.25"/>
    <row r="10622" ht="14.85" customHeight="1" x14ac:dyDescent="0.25"/>
    <row r="10623" ht="14.85" customHeight="1" x14ac:dyDescent="0.25"/>
    <row r="10624" ht="14.85" customHeight="1" x14ac:dyDescent="0.25"/>
    <row r="10625" ht="14.85" customHeight="1" x14ac:dyDescent="0.25"/>
    <row r="10626" ht="14.85" customHeight="1" x14ac:dyDescent="0.25"/>
    <row r="10627" ht="14.85" customHeight="1" x14ac:dyDescent="0.25"/>
    <row r="10628" ht="14.85" customHeight="1" x14ac:dyDescent="0.25"/>
    <row r="10629" ht="14.85" customHeight="1" x14ac:dyDescent="0.25"/>
    <row r="10630" ht="14.85" customHeight="1" x14ac:dyDescent="0.25"/>
    <row r="10631" ht="14.85" customHeight="1" x14ac:dyDescent="0.25"/>
    <row r="10632" ht="14.85" customHeight="1" x14ac:dyDescent="0.25"/>
    <row r="10633" ht="14.85" customHeight="1" x14ac:dyDescent="0.25"/>
    <row r="10634" ht="14.85" customHeight="1" x14ac:dyDescent="0.25"/>
    <row r="10635" ht="14.85" customHeight="1" x14ac:dyDescent="0.25"/>
    <row r="10636" ht="14.85" customHeight="1" x14ac:dyDescent="0.25"/>
    <row r="10637" ht="14.85" customHeight="1" x14ac:dyDescent="0.25"/>
    <row r="10638" ht="14.85" customHeight="1" x14ac:dyDescent="0.25"/>
    <row r="10639" ht="14.85" customHeight="1" x14ac:dyDescent="0.25"/>
    <row r="10640" ht="14.85" customHeight="1" x14ac:dyDescent="0.25"/>
    <row r="10641" ht="14.85" customHeight="1" x14ac:dyDescent="0.25"/>
    <row r="10642" ht="14.85" customHeight="1" x14ac:dyDescent="0.25"/>
    <row r="10643" ht="14.85" customHeight="1" x14ac:dyDescent="0.25"/>
    <row r="10644" ht="14.85" customHeight="1" x14ac:dyDescent="0.25"/>
    <row r="10645" ht="14.85" customHeight="1" x14ac:dyDescent="0.25"/>
    <row r="10646" ht="14.85" customHeight="1" x14ac:dyDescent="0.25"/>
    <row r="10647" ht="14.85" customHeight="1" x14ac:dyDescent="0.25"/>
    <row r="10648" ht="14.85" customHeight="1" x14ac:dyDescent="0.25"/>
    <row r="10649" ht="14.85" customHeight="1" x14ac:dyDescent="0.25"/>
    <row r="10650" ht="14.85" customHeight="1" x14ac:dyDescent="0.25"/>
    <row r="10651" ht="14.85" customHeight="1" x14ac:dyDescent="0.25"/>
    <row r="10652" ht="14.85" customHeight="1" x14ac:dyDescent="0.25"/>
    <row r="10653" ht="14.85" customHeight="1" x14ac:dyDescent="0.25"/>
    <row r="10654" ht="14.85" customHeight="1" x14ac:dyDescent="0.25"/>
    <row r="10655" ht="14.85" customHeight="1" x14ac:dyDescent="0.25"/>
    <row r="10656" ht="14.85" customHeight="1" x14ac:dyDescent="0.25"/>
    <row r="10657" ht="14.85" customHeight="1" x14ac:dyDescent="0.25"/>
    <row r="10658" ht="14.85" customHeight="1" x14ac:dyDescent="0.25"/>
    <row r="10659" ht="14.85" customHeight="1" x14ac:dyDescent="0.25"/>
    <row r="10660" ht="14.85" customHeight="1" x14ac:dyDescent="0.25"/>
    <row r="10661" ht="14.85" customHeight="1" x14ac:dyDescent="0.25"/>
    <row r="10662" ht="14.85" customHeight="1" x14ac:dyDescent="0.25"/>
    <row r="10663" ht="14.85" customHeight="1" x14ac:dyDescent="0.25"/>
    <row r="10664" ht="14.85" customHeight="1" x14ac:dyDescent="0.25"/>
    <row r="10665" ht="14.85" customHeight="1" x14ac:dyDescent="0.25"/>
    <row r="10666" ht="14.85" customHeight="1" x14ac:dyDescent="0.25"/>
    <row r="10667" ht="14.85" customHeight="1" x14ac:dyDescent="0.25"/>
    <row r="10668" ht="14.85" customHeight="1" x14ac:dyDescent="0.25"/>
    <row r="10669" ht="14.85" customHeight="1" x14ac:dyDescent="0.25"/>
    <row r="10670" ht="14.85" customHeight="1" x14ac:dyDescent="0.25"/>
    <row r="10671" ht="14.85" customHeight="1" x14ac:dyDescent="0.25"/>
    <row r="10672" ht="14.85" customHeight="1" x14ac:dyDescent="0.25"/>
    <row r="10673" ht="14.85" customHeight="1" x14ac:dyDescent="0.25"/>
    <row r="10674" ht="14.85" customHeight="1" x14ac:dyDescent="0.25"/>
    <row r="10675" ht="14.85" customHeight="1" x14ac:dyDescent="0.25"/>
    <row r="10676" ht="14.85" customHeight="1" x14ac:dyDescent="0.25"/>
    <row r="10677" ht="14.85" customHeight="1" x14ac:dyDescent="0.25"/>
    <row r="10678" ht="14.85" customHeight="1" x14ac:dyDescent="0.25"/>
    <row r="10679" ht="14.85" customHeight="1" x14ac:dyDescent="0.25"/>
    <row r="10680" ht="14.85" customHeight="1" x14ac:dyDescent="0.25"/>
    <row r="10681" ht="14.85" customHeight="1" x14ac:dyDescent="0.25"/>
    <row r="10682" ht="14.85" customHeight="1" x14ac:dyDescent="0.25"/>
    <row r="10683" ht="14.85" customHeight="1" x14ac:dyDescent="0.25"/>
    <row r="10684" ht="14.85" customHeight="1" x14ac:dyDescent="0.25"/>
    <row r="10685" ht="14.85" customHeight="1" x14ac:dyDescent="0.25"/>
    <row r="10686" ht="14.85" customHeight="1" x14ac:dyDescent="0.25"/>
    <row r="10687" ht="14.85" customHeight="1" x14ac:dyDescent="0.25"/>
    <row r="10688" ht="14.85" customHeight="1" x14ac:dyDescent="0.25"/>
    <row r="10689" ht="14.85" customHeight="1" x14ac:dyDescent="0.25"/>
    <row r="10690" ht="14.85" customHeight="1" x14ac:dyDescent="0.25"/>
    <row r="10691" ht="14.85" customHeight="1" x14ac:dyDescent="0.25"/>
    <row r="10692" ht="14.85" customHeight="1" x14ac:dyDescent="0.25"/>
    <row r="10693" ht="14.85" customHeight="1" x14ac:dyDescent="0.25"/>
    <row r="10694" ht="14.85" customHeight="1" x14ac:dyDescent="0.25"/>
    <row r="10695" ht="14.85" customHeight="1" x14ac:dyDescent="0.25"/>
    <row r="10696" ht="14.85" customHeight="1" x14ac:dyDescent="0.25"/>
    <row r="10697" ht="14.85" customHeight="1" x14ac:dyDescent="0.25"/>
    <row r="10698" ht="14.85" customHeight="1" x14ac:dyDescent="0.25"/>
    <row r="10699" ht="14.85" customHeight="1" x14ac:dyDescent="0.25"/>
    <row r="10700" ht="14.85" customHeight="1" x14ac:dyDescent="0.25"/>
    <row r="10701" ht="14.85" customHeight="1" x14ac:dyDescent="0.25"/>
    <row r="10702" ht="14.85" customHeight="1" x14ac:dyDescent="0.25"/>
    <row r="10703" ht="14.85" customHeight="1" x14ac:dyDescent="0.25"/>
    <row r="10704" ht="14.85" customHeight="1" x14ac:dyDescent="0.25"/>
    <row r="10705" ht="14.85" customHeight="1" x14ac:dyDescent="0.25"/>
    <row r="10706" ht="14.85" customHeight="1" x14ac:dyDescent="0.25"/>
    <row r="10707" ht="14.85" customHeight="1" x14ac:dyDescent="0.25"/>
    <row r="10708" ht="14.85" customHeight="1" x14ac:dyDescent="0.25"/>
    <row r="10709" ht="14.85" customHeight="1" x14ac:dyDescent="0.25"/>
    <row r="10710" ht="14.85" customHeight="1" x14ac:dyDescent="0.25"/>
    <row r="10711" ht="14.85" customHeight="1" x14ac:dyDescent="0.25"/>
    <row r="10712" ht="14.85" customHeight="1" x14ac:dyDescent="0.25"/>
    <row r="10713" ht="14.85" customHeight="1" x14ac:dyDescent="0.25"/>
    <row r="10714" ht="14.85" customHeight="1" x14ac:dyDescent="0.25"/>
    <row r="10715" ht="14.85" customHeight="1" x14ac:dyDescent="0.25"/>
    <row r="10716" ht="14.85" customHeight="1" x14ac:dyDescent="0.25"/>
    <row r="10717" ht="14.85" customHeight="1" x14ac:dyDescent="0.25"/>
    <row r="10718" ht="14.85" customHeight="1" x14ac:dyDescent="0.25"/>
    <row r="10719" ht="14.85" customHeight="1" x14ac:dyDescent="0.25"/>
    <row r="10720" ht="14.85" customHeight="1" x14ac:dyDescent="0.25"/>
    <row r="10721" ht="14.85" customHeight="1" x14ac:dyDescent="0.25"/>
    <row r="10722" ht="14.85" customHeight="1" x14ac:dyDescent="0.25"/>
    <row r="10723" ht="14.85" customHeight="1" x14ac:dyDescent="0.25"/>
    <row r="10724" ht="14.85" customHeight="1" x14ac:dyDescent="0.25"/>
    <row r="10725" ht="14.85" customHeight="1" x14ac:dyDescent="0.25"/>
    <row r="10726" ht="14.85" customHeight="1" x14ac:dyDescent="0.25"/>
    <row r="10727" ht="14.85" customHeight="1" x14ac:dyDescent="0.25"/>
    <row r="10728" ht="14.85" customHeight="1" x14ac:dyDescent="0.25"/>
    <row r="10729" ht="14.85" customHeight="1" x14ac:dyDescent="0.25"/>
    <row r="10730" ht="14.85" customHeight="1" x14ac:dyDescent="0.25"/>
    <row r="10731" ht="14.85" customHeight="1" x14ac:dyDescent="0.25"/>
    <row r="10732" ht="14.85" customHeight="1" x14ac:dyDescent="0.25"/>
    <row r="10733" ht="14.85" customHeight="1" x14ac:dyDescent="0.25"/>
    <row r="10734" ht="14.85" customHeight="1" x14ac:dyDescent="0.25"/>
    <row r="10735" ht="14.85" customHeight="1" x14ac:dyDescent="0.25"/>
    <row r="10736" ht="14.85" customHeight="1" x14ac:dyDescent="0.25"/>
    <row r="10737" ht="14.85" customHeight="1" x14ac:dyDescent="0.25"/>
    <row r="10738" ht="14.85" customHeight="1" x14ac:dyDescent="0.25"/>
    <row r="10739" ht="14.85" customHeight="1" x14ac:dyDescent="0.25"/>
    <row r="10740" ht="14.85" customHeight="1" x14ac:dyDescent="0.25"/>
    <row r="10741" ht="14.85" customHeight="1" x14ac:dyDescent="0.25"/>
    <row r="10742" ht="14.85" customHeight="1" x14ac:dyDescent="0.25"/>
    <row r="10743" ht="14.85" customHeight="1" x14ac:dyDescent="0.25"/>
    <row r="10744" ht="14.85" customHeight="1" x14ac:dyDescent="0.25"/>
    <row r="10745" ht="14.85" customHeight="1" x14ac:dyDescent="0.25"/>
    <row r="10746" ht="14.85" customHeight="1" x14ac:dyDescent="0.25"/>
    <row r="10747" ht="14.85" customHeight="1" x14ac:dyDescent="0.25"/>
    <row r="10748" ht="14.85" customHeight="1" x14ac:dyDescent="0.25"/>
    <row r="10749" ht="14.85" customHeight="1" x14ac:dyDescent="0.25"/>
    <row r="10750" ht="14.85" customHeight="1" x14ac:dyDescent="0.25"/>
    <row r="10751" ht="14.85" customHeight="1" x14ac:dyDescent="0.25"/>
    <row r="10752" ht="14.85" customHeight="1" x14ac:dyDescent="0.25"/>
    <row r="10753" ht="14.85" customHeight="1" x14ac:dyDescent="0.25"/>
    <row r="10754" ht="14.85" customHeight="1" x14ac:dyDescent="0.25"/>
    <row r="10755" ht="14.85" customHeight="1" x14ac:dyDescent="0.25"/>
    <row r="10756" ht="14.85" customHeight="1" x14ac:dyDescent="0.25"/>
    <row r="10757" ht="14.85" customHeight="1" x14ac:dyDescent="0.25"/>
    <row r="10758" ht="14.85" customHeight="1" x14ac:dyDescent="0.25"/>
    <row r="10759" ht="14.85" customHeight="1" x14ac:dyDescent="0.25"/>
    <row r="10760" ht="14.85" customHeight="1" x14ac:dyDescent="0.25"/>
    <row r="10761" ht="14.85" customHeight="1" x14ac:dyDescent="0.25"/>
    <row r="10762" ht="14.85" customHeight="1" x14ac:dyDescent="0.25"/>
    <row r="10763" ht="14.85" customHeight="1" x14ac:dyDescent="0.25"/>
    <row r="10764" ht="14.85" customHeight="1" x14ac:dyDescent="0.25"/>
    <row r="10765" ht="14.85" customHeight="1" x14ac:dyDescent="0.25"/>
    <row r="10766" ht="14.85" customHeight="1" x14ac:dyDescent="0.25"/>
    <row r="10767" ht="14.85" customHeight="1" x14ac:dyDescent="0.25"/>
    <row r="10768" ht="14.85" customHeight="1" x14ac:dyDescent="0.25"/>
    <row r="10769" ht="14.85" customHeight="1" x14ac:dyDescent="0.25"/>
    <row r="10770" ht="14.85" customHeight="1" x14ac:dyDescent="0.25"/>
    <row r="10771" ht="14.85" customHeight="1" x14ac:dyDescent="0.25"/>
    <row r="10772" ht="14.85" customHeight="1" x14ac:dyDescent="0.25"/>
    <row r="10773" ht="14.85" customHeight="1" x14ac:dyDescent="0.25"/>
    <row r="10774" ht="14.85" customHeight="1" x14ac:dyDescent="0.25"/>
    <row r="10775" ht="14.85" customHeight="1" x14ac:dyDescent="0.25"/>
    <row r="10776" ht="14.85" customHeight="1" x14ac:dyDescent="0.25"/>
    <row r="10777" ht="14.85" customHeight="1" x14ac:dyDescent="0.25"/>
    <row r="10778" ht="14.85" customHeight="1" x14ac:dyDescent="0.25"/>
    <row r="10779" ht="14.85" customHeight="1" x14ac:dyDescent="0.25"/>
    <row r="10780" ht="14.85" customHeight="1" x14ac:dyDescent="0.25"/>
    <row r="10781" ht="14.85" customHeight="1" x14ac:dyDescent="0.25"/>
    <row r="10782" ht="14.85" customHeight="1" x14ac:dyDescent="0.25"/>
    <row r="10783" ht="14.85" customHeight="1" x14ac:dyDescent="0.25"/>
    <row r="10784" ht="14.85" customHeight="1" x14ac:dyDescent="0.25"/>
    <row r="10785" ht="14.85" customHeight="1" x14ac:dyDescent="0.25"/>
    <row r="10786" ht="14.85" customHeight="1" x14ac:dyDescent="0.25"/>
    <row r="10787" ht="14.85" customHeight="1" x14ac:dyDescent="0.25"/>
    <row r="10788" ht="14.85" customHeight="1" x14ac:dyDescent="0.25"/>
    <row r="10789" ht="14.85" customHeight="1" x14ac:dyDescent="0.25"/>
    <row r="10790" ht="14.85" customHeight="1" x14ac:dyDescent="0.25"/>
    <row r="10791" ht="14.85" customHeight="1" x14ac:dyDescent="0.25"/>
    <row r="10792" ht="14.85" customHeight="1" x14ac:dyDescent="0.25"/>
    <row r="10793" ht="14.85" customHeight="1" x14ac:dyDescent="0.25"/>
    <row r="10794" ht="14.85" customHeight="1" x14ac:dyDescent="0.25"/>
    <row r="10795" ht="14.85" customHeight="1" x14ac:dyDescent="0.25"/>
    <row r="10796" ht="14.85" customHeight="1" x14ac:dyDescent="0.25"/>
    <row r="10797" ht="14.85" customHeight="1" x14ac:dyDescent="0.25"/>
    <row r="10798" ht="14.85" customHeight="1" x14ac:dyDescent="0.25"/>
    <row r="10799" ht="14.85" customHeight="1" x14ac:dyDescent="0.25"/>
    <row r="10800" ht="14.85" customHeight="1" x14ac:dyDescent="0.25"/>
    <row r="10801" ht="14.85" customHeight="1" x14ac:dyDescent="0.25"/>
    <row r="10802" ht="14.85" customHeight="1" x14ac:dyDescent="0.25"/>
    <row r="10803" ht="14.85" customHeight="1" x14ac:dyDescent="0.25"/>
    <row r="10804" ht="14.85" customHeight="1" x14ac:dyDescent="0.25"/>
    <row r="10805" ht="14.85" customHeight="1" x14ac:dyDescent="0.25"/>
    <row r="10806" ht="14.85" customHeight="1" x14ac:dyDescent="0.25"/>
    <row r="10807" ht="14.85" customHeight="1" x14ac:dyDescent="0.25"/>
    <row r="10808" ht="14.85" customHeight="1" x14ac:dyDescent="0.25"/>
    <row r="10809" ht="14.85" customHeight="1" x14ac:dyDescent="0.25"/>
    <row r="10810" ht="14.85" customHeight="1" x14ac:dyDescent="0.25"/>
    <row r="10811" ht="14.85" customHeight="1" x14ac:dyDescent="0.25"/>
    <row r="10812" ht="14.85" customHeight="1" x14ac:dyDescent="0.25"/>
    <row r="10813" ht="14.85" customHeight="1" x14ac:dyDescent="0.25"/>
    <row r="10814" ht="14.85" customHeight="1" x14ac:dyDescent="0.25"/>
    <row r="10815" ht="14.85" customHeight="1" x14ac:dyDescent="0.25"/>
    <row r="10816" ht="14.85" customHeight="1" x14ac:dyDescent="0.25"/>
    <row r="10817" ht="14.85" customHeight="1" x14ac:dyDescent="0.25"/>
    <row r="10818" ht="14.85" customHeight="1" x14ac:dyDescent="0.25"/>
    <row r="10819" ht="14.85" customHeight="1" x14ac:dyDescent="0.25"/>
    <row r="10820" ht="14.85" customHeight="1" x14ac:dyDescent="0.25"/>
    <row r="10821" ht="14.85" customHeight="1" x14ac:dyDescent="0.25"/>
    <row r="10822" ht="14.85" customHeight="1" x14ac:dyDescent="0.25"/>
    <row r="10823" ht="14.85" customHeight="1" x14ac:dyDescent="0.25"/>
    <row r="10824" ht="14.85" customHeight="1" x14ac:dyDescent="0.25"/>
    <row r="10825" ht="14.85" customHeight="1" x14ac:dyDescent="0.25"/>
    <row r="10826" ht="14.85" customHeight="1" x14ac:dyDescent="0.25"/>
    <row r="10827" ht="14.85" customHeight="1" x14ac:dyDescent="0.25"/>
    <row r="10828" ht="14.85" customHeight="1" x14ac:dyDescent="0.25"/>
    <row r="10829" ht="14.85" customHeight="1" x14ac:dyDescent="0.25"/>
    <row r="10830" ht="14.85" customHeight="1" x14ac:dyDescent="0.25"/>
    <row r="10831" ht="14.85" customHeight="1" x14ac:dyDescent="0.25"/>
    <row r="10832" ht="14.85" customHeight="1" x14ac:dyDescent="0.25"/>
    <row r="10833" ht="14.85" customHeight="1" x14ac:dyDescent="0.25"/>
    <row r="10834" ht="14.85" customHeight="1" x14ac:dyDescent="0.25"/>
    <row r="10835" ht="14.85" customHeight="1" x14ac:dyDescent="0.25"/>
    <row r="10836" ht="14.85" customHeight="1" x14ac:dyDescent="0.25"/>
    <row r="10837" ht="14.85" customHeight="1" x14ac:dyDescent="0.25"/>
    <row r="10838" ht="14.85" customHeight="1" x14ac:dyDescent="0.25"/>
    <row r="10839" ht="14.85" customHeight="1" x14ac:dyDescent="0.25"/>
    <row r="10840" ht="14.85" customHeight="1" x14ac:dyDescent="0.25"/>
    <row r="10841" ht="14.85" customHeight="1" x14ac:dyDescent="0.25"/>
    <row r="10842" ht="14.85" customHeight="1" x14ac:dyDescent="0.25"/>
    <row r="10843" ht="14.85" customHeight="1" x14ac:dyDescent="0.25"/>
    <row r="10844" ht="14.85" customHeight="1" x14ac:dyDescent="0.25"/>
    <row r="10845" ht="14.85" customHeight="1" x14ac:dyDescent="0.25"/>
    <row r="10846" ht="14.85" customHeight="1" x14ac:dyDescent="0.25"/>
    <row r="10847" ht="14.85" customHeight="1" x14ac:dyDescent="0.25"/>
    <row r="10848" ht="14.85" customHeight="1" x14ac:dyDescent="0.25"/>
    <row r="10849" ht="14.85" customHeight="1" x14ac:dyDescent="0.25"/>
    <row r="10850" ht="14.85" customHeight="1" x14ac:dyDescent="0.25"/>
    <row r="10851" ht="14.85" customHeight="1" x14ac:dyDescent="0.25"/>
    <row r="10852" ht="14.85" customHeight="1" x14ac:dyDescent="0.25"/>
    <row r="10853" ht="14.85" customHeight="1" x14ac:dyDescent="0.25"/>
    <row r="10854" ht="14.85" customHeight="1" x14ac:dyDescent="0.25"/>
    <row r="10855" ht="14.85" customHeight="1" x14ac:dyDescent="0.25"/>
    <row r="10856" ht="14.85" customHeight="1" x14ac:dyDescent="0.25"/>
    <row r="10857" ht="14.85" customHeight="1" x14ac:dyDescent="0.25"/>
    <row r="10858" ht="14.85" customHeight="1" x14ac:dyDescent="0.25"/>
    <row r="10859" ht="14.85" customHeight="1" x14ac:dyDescent="0.25"/>
    <row r="10860" ht="14.85" customHeight="1" x14ac:dyDescent="0.25"/>
    <row r="10861" ht="14.85" customHeight="1" x14ac:dyDescent="0.25"/>
    <row r="10862" ht="14.85" customHeight="1" x14ac:dyDescent="0.25"/>
    <row r="10863" ht="14.85" customHeight="1" x14ac:dyDescent="0.25"/>
    <row r="10864" ht="14.85" customHeight="1" x14ac:dyDescent="0.25"/>
    <row r="10865" ht="14.85" customHeight="1" x14ac:dyDescent="0.25"/>
    <row r="10866" ht="14.85" customHeight="1" x14ac:dyDescent="0.25"/>
    <row r="10867" ht="14.85" customHeight="1" x14ac:dyDescent="0.25"/>
    <row r="10868" ht="14.85" customHeight="1" x14ac:dyDescent="0.25"/>
    <row r="10869" ht="14.85" customHeight="1" x14ac:dyDescent="0.25"/>
    <row r="10870" ht="14.85" customHeight="1" x14ac:dyDescent="0.25"/>
    <row r="10871" ht="14.85" customHeight="1" x14ac:dyDescent="0.25"/>
    <row r="10872" ht="14.85" customHeight="1" x14ac:dyDescent="0.25"/>
    <row r="10873" ht="14.85" customHeight="1" x14ac:dyDescent="0.25"/>
    <row r="10874" ht="14.85" customHeight="1" x14ac:dyDescent="0.25"/>
    <row r="10875" ht="14.85" customHeight="1" x14ac:dyDescent="0.25"/>
    <row r="10876" ht="14.85" customHeight="1" x14ac:dyDescent="0.25"/>
    <row r="10877" ht="14.85" customHeight="1" x14ac:dyDescent="0.25"/>
    <row r="10878" ht="14.85" customHeight="1" x14ac:dyDescent="0.25"/>
    <row r="10879" ht="14.85" customHeight="1" x14ac:dyDescent="0.25"/>
    <row r="10880" ht="14.85" customHeight="1" x14ac:dyDescent="0.25"/>
    <row r="10881" ht="14.85" customHeight="1" x14ac:dyDescent="0.25"/>
    <row r="10882" ht="14.85" customHeight="1" x14ac:dyDescent="0.25"/>
    <row r="10883" ht="14.85" customHeight="1" x14ac:dyDescent="0.25"/>
    <row r="10884" ht="14.85" customHeight="1" x14ac:dyDescent="0.25"/>
    <row r="10885" ht="14.85" customHeight="1" x14ac:dyDescent="0.25"/>
    <row r="10886" ht="14.85" customHeight="1" x14ac:dyDescent="0.25"/>
    <row r="10887" ht="14.85" customHeight="1" x14ac:dyDescent="0.25"/>
    <row r="10888" ht="14.85" customHeight="1" x14ac:dyDescent="0.25"/>
    <row r="10889" ht="14.85" customHeight="1" x14ac:dyDescent="0.25"/>
    <row r="10890" ht="14.85" customHeight="1" x14ac:dyDescent="0.25"/>
    <row r="10891" ht="14.85" customHeight="1" x14ac:dyDescent="0.25"/>
    <row r="10892" ht="14.85" customHeight="1" x14ac:dyDescent="0.25"/>
    <row r="10893" ht="14.85" customHeight="1" x14ac:dyDescent="0.25"/>
    <row r="10894" ht="14.85" customHeight="1" x14ac:dyDescent="0.25"/>
    <row r="10895" ht="14.85" customHeight="1" x14ac:dyDescent="0.25"/>
    <row r="10896" ht="14.85" customHeight="1" x14ac:dyDescent="0.25"/>
    <row r="10897" ht="14.85" customHeight="1" x14ac:dyDescent="0.25"/>
    <row r="10898" ht="14.85" customHeight="1" x14ac:dyDescent="0.25"/>
    <row r="10899" ht="14.85" customHeight="1" x14ac:dyDescent="0.25"/>
    <row r="10900" ht="14.85" customHeight="1" x14ac:dyDescent="0.25"/>
    <row r="10901" ht="14.85" customHeight="1" x14ac:dyDescent="0.25"/>
    <row r="10902" ht="14.85" customHeight="1" x14ac:dyDescent="0.25"/>
    <row r="10903" ht="14.85" customHeight="1" x14ac:dyDescent="0.25"/>
    <row r="10904" ht="14.85" customHeight="1" x14ac:dyDescent="0.25"/>
    <row r="10905" ht="14.85" customHeight="1" x14ac:dyDescent="0.25"/>
    <row r="10906" ht="14.85" customHeight="1" x14ac:dyDescent="0.25"/>
    <row r="10907" ht="14.85" customHeight="1" x14ac:dyDescent="0.25"/>
    <row r="10908" ht="14.85" customHeight="1" x14ac:dyDescent="0.25"/>
    <row r="10909" ht="14.85" customHeight="1" x14ac:dyDescent="0.25"/>
    <row r="10910" ht="14.85" customHeight="1" x14ac:dyDescent="0.25"/>
    <row r="10911" ht="14.85" customHeight="1" x14ac:dyDescent="0.25"/>
    <row r="10912" ht="14.85" customHeight="1" x14ac:dyDescent="0.25"/>
    <row r="10913" ht="14.85" customHeight="1" x14ac:dyDescent="0.25"/>
    <row r="10914" ht="14.85" customHeight="1" x14ac:dyDescent="0.25"/>
    <row r="10915" ht="14.85" customHeight="1" x14ac:dyDescent="0.25"/>
    <row r="10916" ht="14.85" customHeight="1" x14ac:dyDescent="0.25"/>
    <row r="10917" ht="14.85" customHeight="1" x14ac:dyDescent="0.25"/>
    <row r="10918" ht="14.85" customHeight="1" x14ac:dyDescent="0.25"/>
    <row r="10919" ht="14.85" customHeight="1" x14ac:dyDescent="0.25"/>
    <row r="10920" ht="14.85" customHeight="1" x14ac:dyDescent="0.25"/>
    <row r="10921" ht="14.85" customHeight="1" x14ac:dyDescent="0.25"/>
    <row r="10922" ht="14.85" customHeight="1" x14ac:dyDescent="0.25"/>
    <row r="10923" ht="14.85" customHeight="1" x14ac:dyDescent="0.25"/>
  </sheetData>
  <mergeCells count="5">
    <mergeCell ref="A1:D1"/>
    <mergeCell ref="A3:D3"/>
    <mergeCell ref="A4:D4"/>
    <mergeCell ref="I10:I11"/>
    <mergeCell ref="B6:D6"/>
  </mergeCells>
  <pageMargins left="1" right="1" top="1" bottom="0.75" header="0.5" footer="0.5"/>
  <pageSetup firstPageNumber="2" orientation="portrait" cellComments="asDisplayed" useFirstPageNumber="1" r:id="rId1"/>
  <headerFooter alignWithMargins="0">
    <oddFooter xml:space="preserve">&amp;R&amp;P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92D050"/>
  </sheetPr>
  <dimension ref="A1:L46"/>
  <sheetViews>
    <sheetView zoomScale="80" workbookViewId="0">
      <selection activeCell="C18" sqref="C18"/>
    </sheetView>
  </sheetViews>
  <sheetFormatPr defaultRowHeight="12.75" x14ac:dyDescent="0.2"/>
  <cols>
    <col min="1" max="1" width="51.7109375" style="171" bestFit="1" customWidth="1"/>
    <col min="2" max="2" width="17.140625" style="171" customWidth="1"/>
    <col min="3" max="3" width="17.42578125" style="171" customWidth="1"/>
    <col min="4" max="4" width="14.7109375" style="171" bestFit="1" customWidth="1"/>
    <col min="5" max="5" width="0.42578125" style="171" customWidth="1"/>
    <col min="6" max="6" width="20.28515625" style="171" customWidth="1"/>
    <col min="7" max="7" width="16.28515625" style="171" customWidth="1"/>
    <col min="8" max="8" width="15.5703125" style="171" customWidth="1"/>
    <col min="9" max="9" width="14.42578125" style="171" customWidth="1"/>
    <col min="10" max="10" width="13.5703125" style="171" customWidth="1"/>
    <col min="11" max="11" width="16.140625" style="171" customWidth="1"/>
    <col min="12" max="12" width="20.7109375" style="171" customWidth="1"/>
    <col min="13" max="256" width="9.140625" style="171"/>
    <col min="257" max="257" width="51.7109375" style="171" bestFit="1" customWidth="1"/>
    <col min="258" max="259" width="15.85546875" style="171" bestFit="1" customWidth="1"/>
    <col min="260" max="260" width="14.7109375" style="171" bestFit="1" customWidth="1"/>
    <col min="261" max="261" width="0.42578125" style="171" customWidth="1"/>
    <col min="262" max="262" width="13.140625" style="171" customWidth="1"/>
    <col min="263" max="263" width="12" style="171" bestFit="1" customWidth="1"/>
    <col min="264" max="264" width="11" style="171" customWidth="1"/>
    <col min="265" max="266" width="13.5703125" style="171" customWidth="1"/>
    <col min="267" max="267" width="14.140625" style="171" bestFit="1" customWidth="1"/>
    <col min="268" max="268" width="19.28515625" style="171" bestFit="1" customWidth="1"/>
    <col min="269" max="512" width="9.140625" style="171"/>
    <col min="513" max="513" width="51.7109375" style="171" bestFit="1" customWidth="1"/>
    <col min="514" max="515" width="15.85546875" style="171" bestFit="1" customWidth="1"/>
    <col min="516" max="516" width="14.7109375" style="171" bestFit="1" customWidth="1"/>
    <col min="517" max="517" width="0.42578125" style="171" customWidth="1"/>
    <col min="518" max="518" width="13.140625" style="171" customWidth="1"/>
    <col min="519" max="519" width="12" style="171" bestFit="1" customWidth="1"/>
    <col min="520" max="520" width="11" style="171" customWidth="1"/>
    <col min="521" max="522" width="13.5703125" style="171" customWidth="1"/>
    <col min="523" max="523" width="14.140625" style="171" bestFit="1" customWidth="1"/>
    <col min="524" max="524" width="19.28515625" style="171" bestFit="1" customWidth="1"/>
    <col min="525" max="768" width="9.140625" style="171"/>
    <col min="769" max="769" width="51.7109375" style="171" bestFit="1" customWidth="1"/>
    <col min="770" max="771" width="15.85546875" style="171" bestFit="1" customWidth="1"/>
    <col min="772" max="772" width="14.7109375" style="171" bestFit="1" customWidth="1"/>
    <col min="773" max="773" width="0.42578125" style="171" customWidth="1"/>
    <col min="774" max="774" width="13.140625" style="171" customWidth="1"/>
    <col min="775" max="775" width="12" style="171" bestFit="1" customWidth="1"/>
    <col min="776" max="776" width="11" style="171" customWidth="1"/>
    <col min="777" max="778" width="13.5703125" style="171" customWidth="1"/>
    <col min="779" max="779" width="14.140625" style="171" bestFit="1" customWidth="1"/>
    <col min="780" max="780" width="19.28515625" style="171" bestFit="1" customWidth="1"/>
    <col min="781" max="1024" width="9.140625" style="171"/>
    <col min="1025" max="1025" width="51.7109375" style="171" bestFit="1" customWidth="1"/>
    <col min="1026" max="1027" width="15.85546875" style="171" bestFit="1" customWidth="1"/>
    <col min="1028" max="1028" width="14.7109375" style="171" bestFit="1" customWidth="1"/>
    <col min="1029" max="1029" width="0.42578125" style="171" customWidth="1"/>
    <col min="1030" max="1030" width="13.140625" style="171" customWidth="1"/>
    <col min="1031" max="1031" width="12" style="171" bestFit="1" customWidth="1"/>
    <col min="1032" max="1032" width="11" style="171" customWidth="1"/>
    <col min="1033" max="1034" width="13.5703125" style="171" customWidth="1"/>
    <col min="1035" max="1035" width="14.140625" style="171" bestFit="1" customWidth="1"/>
    <col min="1036" max="1036" width="19.28515625" style="171" bestFit="1" customWidth="1"/>
    <col min="1037" max="1280" width="9.140625" style="171"/>
    <col min="1281" max="1281" width="51.7109375" style="171" bestFit="1" customWidth="1"/>
    <col min="1282" max="1283" width="15.85546875" style="171" bestFit="1" customWidth="1"/>
    <col min="1284" max="1284" width="14.7109375" style="171" bestFit="1" customWidth="1"/>
    <col min="1285" max="1285" width="0.42578125" style="171" customWidth="1"/>
    <col min="1286" max="1286" width="13.140625" style="171" customWidth="1"/>
    <col min="1287" max="1287" width="12" style="171" bestFit="1" customWidth="1"/>
    <col min="1288" max="1288" width="11" style="171" customWidth="1"/>
    <col min="1289" max="1290" width="13.5703125" style="171" customWidth="1"/>
    <col min="1291" max="1291" width="14.140625" style="171" bestFit="1" customWidth="1"/>
    <col min="1292" max="1292" width="19.28515625" style="171" bestFit="1" customWidth="1"/>
    <col min="1293" max="1536" width="9.140625" style="171"/>
    <col min="1537" max="1537" width="51.7109375" style="171" bestFit="1" customWidth="1"/>
    <col min="1538" max="1539" width="15.85546875" style="171" bestFit="1" customWidth="1"/>
    <col min="1540" max="1540" width="14.7109375" style="171" bestFit="1" customWidth="1"/>
    <col min="1541" max="1541" width="0.42578125" style="171" customWidth="1"/>
    <col min="1542" max="1542" width="13.140625" style="171" customWidth="1"/>
    <col min="1543" max="1543" width="12" style="171" bestFit="1" customWidth="1"/>
    <col min="1544" max="1544" width="11" style="171" customWidth="1"/>
    <col min="1545" max="1546" width="13.5703125" style="171" customWidth="1"/>
    <col min="1547" max="1547" width="14.140625" style="171" bestFit="1" customWidth="1"/>
    <col min="1548" max="1548" width="19.28515625" style="171" bestFit="1" customWidth="1"/>
    <col min="1549" max="1792" width="9.140625" style="171"/>
    <col min="1793" max="1793" width="51.7109375" style="171" bestFit="1" customWidth="1"/>
    <col min="1794" max="1795" width="15.85546875" style="171" bestFit="1" customWidth="1"/>
    <col min="1796" max="1796" width="14.7109375" style="171" bestFit="1" customWidth="1"/>
    <col min="1797" max="1797" width="0.42578125" style="171" customWidth="1"/>
    <col min="1798" max="1798" width="13.140625" style="171" customWidth="1"/>
    <col min="1799" max="1799" width="12" style="171" bestFit="1" customWidth="1"/>
    <col min="1800" max="1800" width="11" style="171" customWidth="1"/>
    <col min="1801" max="1802" width="13.5703125" style="171" customWidth="1"/>
    <col min="1803" max="1803" width="14.140625" style="171" bestFit="1" customWidth="1"/>
    <col min="1804" max="1804" width="19.28515625" style="171" bestFit="1" customWidth="1"/>
    <col min="1805" max="2048" width="9.140625" style="171"/>
    <col min="2049" max="2049" width="51.7109375" style="171" bestFit="1" customWidth="1"/>
    <col min="2050" max="2051" width="15.85546875" style="171" bestFit="1" customWidth="1"/>
    <col min="2052" max="2052" width="14.7109375" style="171" bestFit="1" customWidth="1"/>
    <col min="2053" max="2053" width="0.42578125" style="171" customWidth="1"/>
    <col min="2054" max="2054" width="13.140625" style="171" customWidth="1"/>
    <col min="2055" max="2055" width="12" style="171" bestFit="1" customWidth="1"/>
    <col min="2056" max="2056" width="11" style="171" customWidth="1"/>
    <col min="2057" max="2058" width="13.5703125" style="171" customWidth="1"/>
    <col min="2059" max="2059" width="14.140625" style="171" bestFit="1" customWidth="1"/>
    <col min="2060" max="2060" width="19.28515625" style="171" bestFit="1" customWidth="1"/>
    <col min="2061" max="2304" width="9.140625" style="171"/>
    <col min="2305" max="2305" width="51.7109375" style="171" bestFit="1" customWidth="1"/>
    <col min="2306" max="2307" width="15.85546875" style="171" bestFit="1" customWidth="1"/>
    <col min="2308" max="2308" width="14.7109375" style="171" bestFit="1" customWidth="1"/>
    <col min="2309" max="2309" width="0.42578125" style="171" customWidth="1"/>
    <col min="2310" max="2310" width="13.140625" style="171" customWidth="1"/>
    <col min="2311" max="2311" width="12" style="171" bestFit="1" customWidth="1"/>
    <col min="2312" max="2312" width="11" style="171" customWidth="1"/>
    <col min="2313" max="2314" width="13.5703125" style="171" customWidth="1"/>
    <col min="2315" max="2315" width="14.140625" style="171" bestFit="1" customWidth="1"/>
    <col min="2316" max="2316" width="19.28515625" style="171" bestFit="1" customWidth="1"/>
    <col min="2317" max="2560" width="9.140625" style="171"/>
    <col min="2561" max="2561" width="51.7109375" style="171" bestFit="1" customWidth="1"/>
    <col min="2562" max="2563" width="15.85546875" style="171" bestFit="1" customWidth="1"/>
    <col min="2564" max="2564" width="14.7109375" style="171" bestFit="1" customWidth="1"/>
    <col min="2565" max="2565" width="0.42578125" style="171" customWidth="1"/>
    <col min="2566" max="2566" width="13.140625" style="171" customWidth="1"/>
    <col min="2567" max="2567" width="12" style="171" bestFit="1" customWidth="1"/>
    <col min="2568" max="2568" width="11" style="171" customWidth="1"/>
    <col min="2569" max="2570" width="13.5703125" style="171" customWidth="1"/>
    <col min="2571" max="2571" width="14.140625" style="171" bestFit="1" customWidth="1"/>
    <col min="2572" max="2572" width="19.28515625" style="171" bestFit="1" customWidth="1"/>
    <col min="2573" max="2816" width="9.140625" style="171"/>
    <col min="2817" max="2817" width="51.7109375" style="171" bestFit="1" customWidth="1"/>
    <col min="2818" max="2819" width="15.85546875" style="171" bestFit="1" customWidth="1"/>
    <col min="2820" max="2820" width="14.7109375" style="171" bestFit="1" customWidth="1"/>
    <col min="2821" max="2821" width="0.42578125" style="171" customWidth="1"/>
    <col min="2822" max="2822" width="13.140625" style="171" customWidth="1"/>
    <col min="2823" max="2823" width="12" style="171" bestFit="1" customWidth="1"/>
    <col min="2824" max="2824" width="11" style="171" customWidth="1"/>
    <col min="2825" max="2826" width="13.5703125" style="171" customWidth="1"/>
    <col min="2827" max="2827" width="14.140625" style="171" bestFit="1" customWidth="1"/>
    <col min="2828" max="2828" width="19.28515625" style="171" bestFit="1" customWidth="1"/>
    <col min="2829" max="3072" width="9.140625" style="171"/>
    <col min="3073" max="3073" width="51.7109375" style="171" bestFit="1" customWidth="1"/>
    <col min="3074" max="3075" width="15.85546875" style="171" bestFit="1" customWidth="1"/>
    <col min="3076" max="3076" width="14.7109375" style="171" bestFit="1" customWidth="1"/>
    <col min="3077" max="3077" width="0.42578125" style="171" customWidth="1"/>
    <col min="3078" max="3078" width="13.140625" style="171" customWidth="1"/>
    <col min="3079" max="3079" width="12" style="171" bestFit="1" customWidth="1"/>
    <col min="3080" max="3080" width="11" style="171" customWidth="1"/>
    <col min="3081" max="3082" width="13.5703125" style="171" customWidth="1"/>
    <col min="3083" max="3083" width="14.140625" style="171" bestFit="1" customWidth="1"/>
    <col min="3084" max="3084" width="19.28515625" style="171" bestFit="1" customWidth="1"/>
    <col min="3085" max="3328" width="9.140625" style="171"/>
    <col min="3329" max="3329" width="51.7109375" style="171" bestFit="1" customWidth="1"/>
    <col min="3330" max="3331" width="15.85546875" style="171" bestFit="1" customWidth="1"/>
    <col min="3332" max="3332" width="14.7109375" style="171" bestFit="1" customWidth="1"/>
    <col min="3333" max="3333" width="0.42578125" style="171" customWidth="1"/>
    <col min="3334" max="3334" width="13.140625" style="171" customWidth="1"/>
    <col min="3335" max="3335" width="12" style="171" bestFit="1" customWidth="1"/>
    <col min="3336" max="3336" width="11" style="171" customWidth="1"/>
    <col min="3337" max="3338" width="13.5703125" style="171" customWidth="1"/>
    <col min="3339" max="3339" width="14.140625" style="171" bestFit="1" customWidth="1"/>
    <col min="3340" max="3340" width="19.28515625" style="171" bestFit="1" customWidth="1"/>
    <col min="3341" max="3584" width="9.140625" style="171"/>
    <col min="3585" max="3585" width="51.7109375" style="171" bestFit="1" customWidth="1"/>
    <col min="3586" max="3587" width="15.85546875" style="171" bestFit="1" customWidth="1"/>
    <col min="3588" max="3588" width="14.7109375" style="171" bestFit="1" customWidth="1"/>
    <col min="3589" max="3589" width="0.42578125" style="171" customWidth="1"/>
    <col min="3590" max="3590" width="13.140625" style="171" customWidth="1"/>
    <col min="3591" max="3591" width="12" style="171" bestFit="1" customWidth="1"/>
    <col min="3592" max="3592" width="11" style="171" customWidth="1"/>
    <col min="3593" max="3594" width="13.5703125" style="171" customWidth="1"/>
    <col min="3595" max="3595" width="14.140625" style="171" bestFit="1" customWidth="1"/>
    <col min="3596" max="3596" width="19.28515625" style="171" bestFit="1" customWidth="1"/>
    <col min="3597" max="3840" width="9.140625" style="171"/>
    <col min="3841" max="3841" width="51.7109375" style="171" bestFit="1" customWidth="1"/>
    <col min="3842" max="3843" width="15.85546875" style="171" bestFit="1" customWidth="1"/>
    <col min="3844" max="3844" width="14.7109375" style="171" bestFit="1" customWidth="1"/>
    <col min="3845" max="3845" width="0.42578125" style="171" customWidth="1"/>
    <col min="3846" max="3846" width="13.140625" style="171" customWidth="1"/>
    <col min="3847" max="3847" width="12" style="171" bestFit="1" customWidth="1"/>
    <col min="3848" max="3848" width="11" style="171" customWidth="1"/>
    <col min="3849" max="3850" width="13.5703125" style="171" customWidth="1"/>
    <col min="3851" max="3851" width="14.140625" style="171" bestFit="1" customWidth="1"/>
    <col min="3852" max="3852" width="19.28515625" style="171" bestFit="1" customWidth="1"/>
    <col min="3853" max="4096" width="9.140625" style="171"/>
    <col min="4097" max="4097" width="51.7109375" style="171" bestFit="1" customWidth="1"/>
    <col min="4098" max="4099" width="15.85546875" style="171" bestFit="1" customWidth="1"/>
    <col min="4100" max="4100" width="14.7109375" style="171" bestFit="1" customWidth="1"/>
    <col min="4101" max="4101" width="0.42578125" style="171" customWidth="1"/>
    <col min="4102" max="4102" width="13.140625" style="171" customWidth="1"/>
    <col min="4103" max="4103" width="12" style="171" bestFit="1" customWidth="1"/>
    <col min="4104" max="4104" width="11" style="171" customWidth="1"/>
    <col min="4105" max="4106" width="13.5703125" style="171" customWidth="1"/>
    <col min="4107" max="4107" width="14.140625" style="171" bestFit="1" customWidth="1"/>
    <col min="4108" max="4108" width="19.28515625" style="171" bestFit="1" customWidth="1"/>
    <col min="4109" max="4352" width="9.140625" style="171"/>
    <col min="4353" max="4353" width="51.7109375" style="171" bestFit="1" customWidth="1"/>
    <col min="4354" max="4355" width="15.85546875" style="171" bestFit="1" customWidth="1"/>
    <col min="4356" max="4356" width="14.7109375" style="171" bestFit="1" customWidth="1"/>
    <col min="4357" max="4357" width="0.42578125" style="171" customWidth="1"/>
    <col min="4358" max="4358" width="13.140625" style="171" customWidth="1"/>
    <col min="4359" max="4359" width="12" style="171" bestFit="1" customWidth="1"/>
    <col min="4360" max="4360" width="11" style="171" customWidth="1"/>
    <col min="4361" max="4362" width="13.5703125" style="171" customWidth="1"/>
    <col min="4363" max="4363" width="14.140625" style="171" bestFit="1" customWidth="1"/>
    <col min="4364" max="4364" width="19.28515625" style="171" bestFit="1" customWidth="1"/>
    <col min="4365" max="4608" width="9.140625" style="171"/>
    <col min="4609" max="4609" width="51.7109375" style="171" bestFit="1" customWidth="1"/>
    <col min="4610" max="4611" width="15.85546875" style="171" bestFit="1" customWidth="1"/>
    <col min="4612" max="4612" width="14.7109375" style="171" bestFit="1" customWidth="1"/>
    <col min="4613" max="4613" width="0.42578125" style="171" customWidth="1"/>
    <col min="4614" max="4614" width="13.140625" style="171" customWidth="1"/>
    <col min="4615" max="4615" width="12" style="171" bestFit="1" customWidth="1"/>
    <col min="4616" max="4616" width="11" style="171" customWidth="1"/>
    <col min="4617" max="4618" width="13.5703125" style="171" customWidth="1"/>
    <col min="4619" max="4619" width="14.140625" style="171" bestFit="1" customWidth="1"/>
    <col min="4620" max="4620" width="19.28515625" style="171" bestFit="1" customWidth="1"/>
    <col min="4621" max="4864" width="9.140625" style="171"/>
    <col min="4865" max="4865" width="51.7109375" style="171" bestFit="1" customWidth="1"/>
    <col min="4866" max="4867" width="15.85546875" style="171" bestFit="1" customWidth="1"/>
    <col min="4868" max="4868" width="14.7109375" style="171" bestFit="1" customWidth="1"/>
    <col min="4869" max="4869" width="0.42578125" style="171" customWidth="1"/>
    <col min="4870" max="4870" width="13.140625" style="171" customWidth="1"/>
    <col min="4871" max="4871" width="12" style="171" bestFit="1" customWidth="1"/>
    <col min="4872" max="4872" width="11" style="171" customWidth="1"/>
    <col min="4873" max="4874" width="13.5703125" style="171" customWidth="1"/>
    <col min="4875" max="4875" width="14.140625" style="171" bestFit="1" customWidth="1"/>
    <col min="4876" max="4876" width="19.28515625" style="171" bestFit="1" customWidth="1"/>
    <col min="4877" max="5120" width="9.140625" style="171"/>
    <col min="5121" max="5121" width="51.7109375" style="171" bestFit="1" customWidth="1"/>
    <col min="5122" max="5123" width="15.85546875" style="171" bestFit="1" customWidth="1"/>
    <col min="5124" max="5124" width="14.7109375" style="171" bestFit="1" customWidth="1"/>
    <col min="5125" max="5125" width="0.42578125" style="171" customWidth="1"/>
    <col min="5126" max="5126" width="13.140625" style="171" customWidth="1"/>
    <col min="5127" max="5127" width="12" style="171" bestFit="1" customWidth="1"/>
    <col min="5128" max="5128" width="11" style="171" customWidth="1"/>
    <col min="5129" max="5130" width="13.5703125" style="171" customWidth="1"/>
    <col min="5131" max="5131" width="14.140625" style="171" bestFit="1" customWidth="1"/>
    <col min="5132" max="5132" width="19.28515625" style="171" bestFit="1" customWidth="1"/>
    <col min="5133" max="5376" width="9.140625" style="171"/>
    <col min="5377" max="5377" width="51.7109375" style="171" bestFit="1" customWidth="1"/>
    <col min="5378" max="5379" width="15.85546875" style="171" bestFit="1" customWidth="1"/>
    <col min="5380" max="5380" width="14.7109375" style="171" bestFit="1" customWidth="1"/>
    <col min="5381" max="5381" width="0.42578125" style="171" customWidth="1"/>
    <col min="5382" max="5382" width="13.140625" style="171" customWidth="1"/>
    <col min="5383" max="5383" width="12" style="171" bestFit="1" customWidth="1"/>
    <col min="5384" max="5384" width="11" style="171" customWidth="1"/>
    <col min="5385" max="5386" width="13.5703125" style="171" customWidth="1"/>
    <col min="5387" max="5387" width="14.140625" style="171" bestFit="1" customWidth="1"/>
    <col min="5388" max="5388" width="19.28515625" style="171" bestFit="1" customWidth="1"/>
    <col min="5389" max="5632" width="9.140625" style="171"/>
    <col min="5633" max="5633" width="51.7109375" style="171" bestFit="1" customWidth="1"/>
    <col min="5634" max="5635" width="15.85546875" style="171" bestFit="1" customWidth="1"/>
    <col min="5636" max="5636" width="14.7109375" style="171" bestFit="1" customWidth="1"/>
    <col min="5637" max="5637" width="0.42578125" style="171" customWidth="1"/>
    <col min="5638" max="5638" width="13.140625" style="171" customWidth="1"/>
    <col min="5639" max="5639" width="12" style="171" bestFit="1" customWidth="1"/>
    <col min="5640" max="5640" width="11" style="171" customWidth="1"/>
    <col min="5641" max="5642" width="13.5703125" style="171" customWidth="1"/>
    <col min="5643" max="5643" width="14.140625" style="171" bestFit="1" customWidth="1"/>
    <col min="5644" max="5644" width="19.28515625" style="171" bestFit="1" customWidth="1"/>
    <col min="5645" max="5888" width="9.140625" style="171"/>
    <col min="5889" max="5889" width="51.7109375" style="171" bestFit="1" customWidth="1"/>
    <col min="5890" max="5891" width="15.85546875" style="171" bestFit="1" customWidth="1"/>
    <col min="5892" max="5892" width="14.7109375" style="171" bestFit="1" customWidth="1"/>
    <col min="5893" max="5893" width="0.42578125" style="171" customWidth="1"/>
    <col min="5894" max="5894" width="13.140625" style="171" customWidth="1"/>
    <col min="5895" max="5895" width="12" style="171" bestFit="1" customWidth="1"/>
    <col min="5896" max="5896" width="11" style="171" customWidth="1"/>
    <col min="5897" max="5898" width="13.5703125" style="171" customWidth="1"/>
    <col min="5899" max="5899" width="14.140625" style="171" bestFit="1" customWidth="1"/>
    <col min="5900" max="5900" width="19.28515625" style="171" bestFit="1" customWidth="1"/>
    <col min="5901" max="6144" width="9.140625" style="171"/>
    <col min="6145" max="6145" width="51.7109375" style="171" bestFit="1" customWidth="1"/>
    <col min="6146" max="6147" width="15.85546875" style="171" bestFit="1" customWidth="1"/>
    <col min="6148" max="6148" width="14.7109375" style="171" bestFit="1" customWidth="1"/>
    <col min="6149" max="6149" width="0.42578125" style="171" customWidth="1"/>
    <col min="6150" max="6150" width="13.140625" style="171" customWidth="1"/>
    <col min="6151" max="6151" width="12" style="171" bestFit="1" customWidth="1"/>
    <col min="6152" max="6152" width="11" style="171" customWidth="1"/>
    <col min="6153" max="6154" width="13.5703125" style="171" customWidth="1"/>
    <col min="6155" max="6155" width="14.140625" style="171" bestFit="1" customWidth="1"/>
    <col min="6156" max="6156" width="19.28515625" style="171" bestFit="1" customWidth="1"/>
    <col min="6157" max="6400" width="9.140625" style="171"/>
    <col min="6401" max="6401" width="51.7109375" style="171" bestFit="1" customWidth="1"/>
    <col min="6402" max="6403" width="15.85546875" style="171" bestFit="1" customWidth="1"/>
    <col min="6404" max="6404" width="14.7109375" style="171" bestFit="1" customWidth="1"/>
    <col min="6405" max="6405" width="0.42578125" style="171" customWidth="1"/>
    <col min="6406" max="6406" width="13.140625" style="171" customWidth="1"/>
    <col min="6407" max="6407" width="12" style="171" bestFit="1" customWidth="1"/>
    <col min="6408" max="6408" width="11" style="171" customWidth="1"/>
    <col min="6409" max="6410" width="13.5703125" style="171" customWidth="1"/>
    <col min="6411" max="6411" width="14.140625" style="171" bestFit="1" customWidth="1"/>
    <col min="6412" max="6412" width="19.28515625" style="171" bestFit="1" customWidth="1"/>
    <col min="6413" max="6656" width="9.140625" style="171"/>
    <col min="6657" max="6657" width="51.7109375" style="171" bestFit="1" customWidth="1"/>
    <col min="6658" max="6659" width="15.85546875" style="171" bestFit="1" customWidth="1"/>
    <col min="6660" max="6660" width="14.7109375" style="171" bestFit="1" customWidth="1"/>
    <col min="6661" max="6661" width="0.42578125" style="171" customWidth="1"/>
    <col min="6662" max="6662" width="13.140625" style="171" customWidth="1"/>
    <col min="6663" max="6663" width="12" style="171" bestFit="1" customWidth="1"/>
    <col min="6664" max="6664" width="11" style="171" customWidth="1"/>
    <col min="6665" max="6666" width="13.5703125" style="171" customWidth="1"/>
    <col min="6667" max="6667" width="14.140625" style="171" bestFit="1" customWidth="1"/>
    <col min="6668" max="6668" width="19.28515625" style="171" bestFit="1" customWidth="1"/>
    <col min="6669" max="6912" width="9.140625" style="171"/>
    <col min="6913" max="6913" width="51.7109375" style="171" bestFit="1" customWidth="1"/>
    <col min="6914" max="6915" width="15.85546875" style="171" bestFit="1" customWidth="1"/>
    <col min="6916" max="6916" width="14.7109375" style="171" bestFit="1" customWidth="1"/>
    <col min="6917" max="6917" width="0.42578125" style="171" customWidth="1"/>
    <col min="6918" max="6918" width="13.140625" style="171" customWidth="1"/>
    <col min="6919" max="6919" width="12" style="171" bestFit="1" customWidth="1"/>
    <col min="6920" max="6920" width="11" style="171" customWidth="1"/>
    <col min="6921" max="6922" width="13.5703125" style="171" customWidth="1"/>
    <col min="6923" max="6923" width="14.140625" style="171" bestFit="1" customWidth="1"/>
    <col min="6924" max="6924" width="19.28515625" style="171" bestFit="1" customWidth="1"/>
    <col min="6925" max="7168" width="9.140625" style="171"/>
    <col min="7169" max="7169" width="51.7109375" style="171" bestFit="1" customWidth="1"/>
    <col min="7170" max="7171" width="15.85546875" style="171" bestFit="1" customWidth="1"/>
    <col min="7172" max="7172" width="14.7109375" style="171" bestFit="1" customWidth="1"/>
    <col min="7173" max="7173" width="0.42578125" style="171" customWidth="1"/>
    <col min="7174" max="7174" width="13.140625" style="171" customWidth="1"/>
    <col min="7175" max="7175" width="12" style="171" bestFit="1" customWidth="1"/>
    <col min="7176" max="7176" width="11" style="171" customWidth="1"/>
    <col min="7177" max="7178" width="13.5703125" style="171" customWidth="1"/>
    <col min="7179" max="7179" width="14.140625" style="171" bestFit="1" customWidth="1"/>
    <col min="7180" max="7180" width="19.28515625" style="171" bestFit="1" customWidth="1"/>
    <col min="7181" max="7424" width="9.140625" style="171"/>
    <col min="7425" max="7425" width="51.7109375" style="171" bestFit="1" customWidth="1"/>
    <col min="7426" max="7427" width="15.85546875" style="171" bestFit="1" customWidth="1"/>
    <col min="7428" max="7428" width="14.7109375" style="171" bestFit="1" customWidth="1"/>
    <col min="7429" max="7429" width="0.42578125" style="171" customWidth="1"/>
    <col min="7430" max="7430" width="13.140625" style="171" customWidth="1"/>
    <col min="7431" max="7431" width="12" style="171" bestFit="1" customWidth="1"/>
    <col min="7432" max="7432" width="11" style="171" customWidth="1"/>
    <col min="7433" max="7434" width="13.5703125" style="171" customWidth="1"/>
    <col min="7435" max="7435" width="14.140625" style="171" bestFit="1" customWidth="1"/>
    <col min="7436" max="7436" width="19.28515625" style="171" bestFit="1" customWidth="1"/>
    <col min="7437" max="7680" width="9.140625" style="171"/>
    <col min="7681" max="7681" width="51.7109375" style="171" bestFit="1" customWidth="1"/>
    <col min="7682" max="7683" width="15.85546875" style="171" bestFit="1" customWidth="1"/>
    <col min="7684" max="7684" width="14.7109375" style="171" bestFit="1" customWidth="1"/>
    <col min="7685" max="7685" width="0.42578125" style="171" customWidth="1"/>
    <col min="7686" max="7686" width="13.140625" style="171" customWidth="1"/>
    <col min="7687" max="7687" width="12" style="171" bestFit="1" customWidth="1"/>
    <col min="7688" max="7688" width="11" style="171" customWidth="1"/>
    <col min="7689" max="7690" width="13.5703125" style="171" customWidth="1"/>
    <col min="7691" max="7691" width="14.140625" style="171" bestFit="1" customWidth="1"/>
    <col min="7692" max="7692" width="19.28515625" style="171" bestFit="1" customWidth="1"/>
    <col min="7693" max="7936" width="9.140625" style="171"/>
    <col min="7937" max="7937" width="51.7109375" style="171" bestFit="1" customWidth="1"/>
    <col min="7938" max="7939" width="15.85546875" style="171" bestFit="1" customWidth="1"/>
    <col min="7940" max="7940" width="14.7109375" style="171" bestFit="1" customWidth="1"/>
    <col min="7941" max="7941" width="0.42578125" style="171" customWidth="1"/>
    <col min="7942" max="7942" width="13.140625" style="171" customWidth="1"/>
    <col min="7943" max="7943" width="12" style="171" bestFit="1" customWidth="1"/>
    <col min="7944" max="7944" width="11" style="171" customWidth="1"/>
    <col min="7945" max="7946" width="13.5703125" style="171" customWidth="1"/>
    <col min="7947" max="7947" width="14.140625" style="171" bestFit="1" customWidth="1"/>
    <col min="7948" max="7948" width="19.28515625" style="171" bestFit="1" customWidth="1"/>
    <col min="7949" max="8192" width="9.140625" style="171"/>
    <col min="8193" max="8193" width="51.7109375" style="171" bestFit="1" customWidth="1"/>
    <col min="8194" max="8195" width="15.85546875" style="171" bestFit="1" customWidth="1"/>
    <col min="8196" max="8196" width="14.7109375" style="171" bestFit="1" customWidth="1"/>
    <col min="8197" max="8197" width="0.42578125" style="171" customWidth="1"/>
    <col min="8198" max="8198" width="13.140625" style="171" customWidth="1"/>
    <col min="8199" max="8199" width="12" style="171" bestFit="1" customWidth="1"/>
    <col min="8200" max="8200" width="11" style="171" customWidth="1"/>
    <col min="8201" max="8202" width="13.5703125" style="171" customWidth="1"/>
    <col min="8203" max="8203" width="14.140625" style="171" bestFit="1" customWidth="1"/>
    <col min="8204" max="8204" width="19.28515625" style="171" bestFit="1" customWidth="1"/>
    <col min="8205" max="8448" width="9.140625" style="171"/>
    <col min="8449" max="8449" width="51.7109375" style="171" bestFit="1" customWidth="1"/>
    <col min="8450" max="8451" width="15.85546875" style="171" bestFit="1" customWidth="1"/>
    <col min="8452" max="8452" width="14.7109375" style="171" bestFit="1" customWidth="1"/>
    <col min="8453" max="8453" width="0.42578125" style="171" customWidth="1"/>
    <col min="8454" max="8454" width="13.140625" style="171" customWidth="1"/>
    <col min="8455" max="8455" width="12" style="171" bestFit="1" customWidth="1"/>
    <col min="8456" max="8456" width="11" style="171" customWidth="1"/>
    <col min="8457" max="8458" width="13.5703125" style="171" customWidth="1"/>
    <col min="8459" max="8459" width="14.140625" style="171" bestFit="1" customWidth="1"/>
    <col min="8460" max="8460" width="19.28515625" style="171" bestFit="1" customWidth="1"/>
    <col min="8461" max="8704" width="9.140625" style="171"/>
    <col min="8705" max="8705" width="51.7109375" style="171" bestFit="1" customWidth="1"/>
    <col min="8706" max="8707" width="15.85546875" style="171" bestFit="1" customWidth="1"/>
    <col min="8708" max="8708" width="14.7109375" style="171" bestFit="1" customWidth="1"/>
    <col min="8709" max="8709" width="0.42578125" style="171" customWidth="1"/>
    <col min="8710" max="8710" width="13.140625" style="171" customWidth="1"/>
    <col min="8711" max="8711" width="12" style="171" bestFit="1" customWidth="1"/>
    <col min="8712" max="8712" width="11" style="171" customWidth="1"/>
    <col min="8713" max="8714" width="13.5703125" style="171" customWidth="1"/>
    <col min="8715" max="8715" width="14.140625" style="171" bestFit="1" customWidth="1"/>
    <col min="8716" max="8716" width="19.28515625" style="171" bestFit="1" customWidth="1"/>
    <col min="8717" max="8960" width="9.140625" style="171"/>
    <col min="8961" max="8961" width="51.7109375" style="171" bestFit="1" customWidth="1"/>
    <col min="8962" max="8963" width="15.85546875" style="171" bestFit="1" customWidth="1"/>
    <col min="8964" max="8964" width="14.7109375" style="171" bestFit="1" customWidth="1"/>
    <col min="8965" max="8965" width="0.42578125" style="171" customWidth="1"/>
    <col min="8966" max="8966" width="13.140625" style="171" customWidth="1"/>
    <col min="8967" max="8967" width="12" style="171" bestFit="1" customWidth="1"/>
    <col min="8968" max="8968" width="11" style="171" customWidth="1"/>
    <col min="8969" max="8970" width="13.5703125" style="171" customWidth="1"/>
    <col min="8971" max="8971" width="14.140625" style="171" bestFit="1" customWidth="1"/>
    <col min="8972" max="8972" width="19.28515625" style="171" bestFit="1" customWidth="1"/>
    <col min="8973" max="9216" width="9.140625" style="171"/>
    <col min="9217" max="9217" width="51.7109375" style="171" bestFit="1" customWidth="1"/>
    <col min="9218" max="9219" width="15.85546875" style="171" bestFit="1" customWidth="1"/>
    <col min="9220" max="9220" width="14.7109375" style="171" bestFit="1" customWidth="1"/>
    <col min="9221" max="9221" width="0.42578125" style="171" customWidth="1"/>
    <col min="9222" max="9222" width="13.140625" style="171" customWidth="1"/>
    <col min="9223" max="9223" width="12" style="171" bestFit="1" customWidth="1"/>
    <col min="9224" max="9224" width="11" style="171" customWidth="1"/>
    <col min="9225" max="9226" width="13.5703125" style="171" customWidth="1"/>
    <col min="9227" max="9227" width="14.140625" style="171" bestFit="1" customWidth="1"/>
    <col min="9228" max="9228" width="19.28515625" style="171" bestFit="1" customWidth="1"/>
    <col min="9229" max="9472" width="9.140625" style="171"/>
    <col min="9473" max="9473" width="51.7109375" style="171" bestFit="1" customWidth="1"/>
    <col min="9474" max="9475" width="15.85546875" style="171" bestFit="1" customWidth="1"/>
    <col min="9476" max="9476" width="14.7109375" style="171" bestFit="1" customWidth="1"/>
    <col min="9477" max="9477" width="0.42578125" style="171" customWidth="1"/>
    <col min="9478" max="9478" width="13.140625" style="171" customWidth="1"/>
    <col min="9479" max="9479" width="12" style="171" bestFit="1" customWidth="1"/>
    <col min="9480" max="9480" width="11" style="171" customWidth="1"/>
    <col min="9481" max="9482" width="13.5703125" style="171" customWidth="1"/>
    <col min="9483" max="9483" width="14.140625" style="171" bestFit="1" customWidth="1"/>
    <col min="9484" max="9484" width="19.28515625" style="171" bestFit="1" customWidth="1"/>
    <col min="9485" max="9728" width="9.140625" style="171"/>
    <col min="9729" max="9729" width="51.7109375" style="171" bestFit="1" customWidth="1"/>
    <col min="9730" max="9731" width="15.85546875" style="171" bestFit="1" customWidth="1"/>
    <col min="9732" max="9732" width="14.7109375" style="171" bestFit="1" customWidth="1"/>
    <col min="9733" max="9733" width="0.42578125" style="171" customWidth="1"/>
    <col min="9734" max="9734" width="13.140625" style="171" customWidth="1"/>
    <col min="9735" max="9735" width="12" style="171" bestFit="1" customWidth="1"/>
    <col min="9736" max="9736" width="11" style="171" customWidth="1"/>
    <col min="9737" max="9738" width="13.5703125" style="171" customWidth="1"/>
    <col min="9739" max="9739" width="14.140625" style="171" bestFit="1" customWidth="1"/>
    <col min="9740" max="9740" width="19.28515625" style="171" bestFit="1" customWidth="1"/>
    <col min="9741" max="9984" width="9.140625" style="171"/>
    <col min="9985" max="9985" width="51.7109375" style="171" bestFit="1" customWidth="1"/>
    <col min="9986" max="9987" width="15.85546875" style="171" bestFit="1" customWidth="1"/>
    <col min="9988" max="9988" width="14.7109375" style="171" bestFit="1" customWidth="1"/>
    <col min="9989" max="9989" width="0.42578125" style="171" customWidth="1"/>
    <col min="9990" max="9990" width="13.140625" style="171" customWidth="1"/>
    <col min="9991" max="9991" width="12" style="171" bestFit="1" customWidth="1"/>
    <col min="9992" max="9992" width="11" style="171" customWidth="1"/>
    <col min="9993" max="9994" width="13.5703125" style="171" customWidth="1"/>
    <col min="9995" max="9995" width="14.140625" style="171" bestFit="1" customWidth="1"/>
    <col min="9996" max="9996" width="19.28515625" style="171" bestFit="1" customWidth="1"/>
    <col min="9997" max="10240" width="9.140625" style="171"/>
    <col min="10241" max="10241" width="51.7109375" style="171" bestFit="1" customWidth="1"/>
    <col min="10242" max="10243" width="15.85546875" style="171" bestFit="1" customWidth="1"/>
    <col min="10244" max="10244" width="14.7109375" style="171" bestFit="1" customWidth="1"/>
    <col min="10245" max="10245" width="0.42578125" style="171" customWidth="1"/>
    <col min="10246" max="10246" width="13.140625" style="171" customWidth="1"/>
    <col min="10247" max="10247" width="12" style="171" bestFit="1" customWidth="1"/>
    <col min="10248" max="10248" width="11" style="171" customWidth="1"/>
    <col min="10249" max="10250" width="13.5703125" style="171" customWidth="1"/>
    <col min="10251" max="10251" width="14.140625" style="171" bestFit="1" customWidth="1"/>
    <col min="10252" max="10252" width="19.28515625" style="171" bestFit="1" customWidth="1"/>
    <col min="10253" max="10496" width="9.140625" style="171"/>
    <col min="10497" max="10497" width="51.7109375" style="171" bestFit="1" customWidth="1"/>
    <col min="10498" max="10499" width="15.85546875" style="171" bestFit="1" customWidth="1"/>
    <col min="10500" max="10500" width="14.7109375" style="171" bestFit="1" customWidth="1"/>
    <col min="10501" max="10501" width="0.42578125" style="171" customWidth="1"/>
    <col min="10502" max="10502" width="13.140625" style="171" customWidth="1"/>
    <col min="10503" max="10503" width="12" style="171" bestFit="1" customWidth="1"/>
    <col min="10504" max="10504" width="11" style="171" customWidth="1"/>
    <col min="10505" max="10506" width="13.5703125" style="171" customWidth="1"/>
    <col min="10507" max="10507" width="14.140625" style="171" bestFit="1" customWidth="1"/>
    <col min="10508" max="10508" width="19.28515625" style="171" bestFit="1" customWidth="1"/>
    <col min="10509" max="10752" width="9.140625" style="171"/>
    <col min="10753" max="10753" width="51.7109375" style="171" bestFit="1" customWidth="1"/>
    <col min="10754" max="10755" width="15.85546875" style="171" bestFit="1" customWidth="1"/>
    <col min="10756" max="10756" width="14.7109375" style="171" bestFit="1" customWidth="1"/>
    <col min="10757" max="10757" width="0.42578125" style="171" customWidth="1"/>
    <col min="10758" max="10758" width="13.140625" style="171" customWidth="1"/>
    <col min="10759" max="10759" width="12" style="171" bestFit="1" customWidth="1"/>
    <col min="10760" max="10760" width="11" style="171" customWidth="1"/>
    <col min="10761" max="10762" width="13.5703125" style="171" customWidth="1"/>
    <col min="10763" max="10763" width="14.140625" style="171" bestFit="1" customWidth="1"/>
    <col min="10764" max="10764" width="19.28515625" style="171" bestFit="1" customWidth="1"/>
    <col min="10765" max="11008" width="9.140625" style="171"/>
    <col min="11009" max="11009" width="51.7109375" style="171" bestFit="1" customWidth="1"/>
    <col min="11010" max="11011" width="15.85546875" style="171" bestFit="1" customWidth="1"/>
    <col min="11012" max="11012" width="14.7109375" style="171" bestFit="1" customWidth="1"/>
    <col min="11013" max="11013" width="0.42578125" style="171" customWidth="1"/>
    <col min="11014" max="11014" width="13.140625" style="171" customWidth="1"/>
    <col min="11015" max="11015" width="12" style="171" bestFit="1" customWidth="1"/>
    <col min="11016" max="11016" width="11" style="171" customWidth="1"/>
    <col min="11017" max="11018" width="13.5703125" style="171" customWidth="1"/>
    <col min="11019" max="11019" width="14.140625" style="171" bestFit="1" customWidth="1"/>
    <col min="11020" max="11020" width="19.28515625" style="171" bestFit="1" customWidth="1"/>
    <col min="11021" max="11264" width="9.140625" style="171"/>
    <col min="11265" max="11265" width="51.7109375" style="171" bestFit="1" customWidth="1"/>
    <col min="11266" max="11267" width="15.85546875" style="171" bestFit="1" customWidth="1"/>
    <col min="11268" max="11268" width="14.7109375" style="171" bestFit="1" customWidth="1"/>
    <col min="11269" max="11269" width="0.42578125" style="171" customWidth="1"/>
    <col min="11270" max="11270" width="13.140625" style="171" customWidth="1"/>
    <col min="11271" max="11271" width="12" style="171" bestFit="1" customWidth="1"/>
    <col min="11272" max="11272" width="11" style="171" customWidth="1"/>
    <col min="11273" max="11274" width="13.5703125" style="171" customWidth="1"/>
    <col min="11275" max="11275" width="14.140625" style="171" bestFit="1" customWidth="1"/>
    <col min="11276" max="11276" width="19.28515625" style="171" bestFit="1" customWidth="1"/>
    <col min="11277" max="11520" width="9.140625" style="171"/>
    <col min="11521" max="11521" width="51.7109375" style="171" bestFit="1" customWidth="1"/>
    <col min="11522" max="11523" width="15.85546875" style="171" bestFit="1" customWidth="1"/>
    <col min="11524" max="11524" width="14.7109375" style="171" bestFit="1" customWidth="1"/>
    <col min="11525" max="11525" width="0.42578125" style="171" customWidth="1"/>
    <col min="11526" max="11526" width="13.140625" style="171" customWidth="1"/>
    <col min="11527" max="11527" width="12" style="171" bestFit="1" customWidth="1"/>
    <col min="11528" max="11528" width="11" style="171" customWidth="1"/>
    <col min="11529" max="11530" width="13.5703125" style="171" customWidth="1"/>
    <col min="11531" max="11531" width="14.140625" style="171" bestFit="1" customWidth="1"/>
    <col min="11532" max="11532" width="19.28515625" style="171" bestFit="1" customWidth="1"/>
    <col min="11533" max="11776" width="9.140625" style="171"/>
    <col min="11777" max="11777" width="51.7109375" style="171" bestFit="1" customWidth="1"/>
    <col min="11778" max="11779" width="15.85546875" style="171" bestFit="1" customWidth="1"/>
    <col min="11780" max="11780" width="14.7109375" style="171" bestFit="1" customWidth="1"/>
    <col min="11781" max="11781" width="0.42578125" style="171" customWidth="1"/>
    <col min="11782" max="11782" width="13.140625" style="171" customWidth="1"/>
    <col min="11783" max="11783" width="12" style="171" bestFit="1" customWidth="1"/>
    <col min="11784" max="11784" width="11" style="171" customWidth="1"/>
    <col min="11785" max="11786" width="13.5703125" style="171" customWidth="1"/>
    <col min="11787" max="11787" width="14.140625" style="171" bestFit="1" customWidth="1"/>
    <col min="11788" max="11788" width="19.28515625" style="171" bestFit="1" customWidth="1"/>
    <col min="11789" max="12032" width="9.140625" style="171"/>
    <col min="12033" max="12033" width="51.7109375" style="171" bestFit="1" customWidth="1"/>
    <col min="12034" max="12035" width="15.85546875" style="171" bestFit="1" customWidth="1"/>
    <col min="12036" max="12036" width="14.7109375" style="171" bestFit="1" customWidth="1"/>
    <col min="12037" max="12037" width="0.42578125" style="171" customWidth="1"/>
    <col min="12038" max="12038" width="13.140625" style="171" customWidth="1"/>
    <col min="12039" max="12039" width="12" style="171" bestFit="1" customWidth="1"/>
    <col min="12040" max="12040" width="11" style="171" customWidth="1"/>
    <col min="12041" max="12042" width="13.5703125" style="171" customWidth="1"/>
    <col min="12043" max="12043" width="14.140625" style="171" bestFit="1" customWidth="1"/>
    <col min="12044" max="12044" width="19.28515625" style="171" bestFit="1" customWidth="1"/>
    <col min="12045" max="12288" width="9.140625" style="171"/>
    <col min="12289" max="12289" width="51.7109375" style="171" bestFit="1" customWidth="1"/>
    <col min="12290" max="12291" width="15.85546875" style="171" bestFit="1" customWidth="1"/>
    <col min="12292" max="12292" width="14.7109375" style="171" bestFit="1" customWidth="1"/>
    <col min="12293" max="12293" width="0.42578125" style="171" customWidth="1"/>
    <col min="12294" max="12294" width="13.140625" style="171" customWidth="1"/>
    <col min="12295" max="12295" width="12" style="171" bestFit="1" customWidth="1"/>
    <col min="12296" max="12296" width="11" style="171" customWidth="1"/>
    <col min="12297" max="12298" width="13.5703125" style="171" customWidth="1"/>
    <col min="12299" max="12299" width="14.140625" style="171" bestFit="1" customWidth="1"/>
    <col min="12300" max="12300" width="19.28515625" style="171" bestFit="1" customWidth="1"/>
    <col min="12301" max="12544" width="9.140625" style="171"/>
    <col min="12545" max="12545" width="51.7109375" style="171" bestFit="1" customWidth="1"/>
    <col min="12546" max="12547" width="15.85546875" style="171" bestFit="1" customWidth="1"/>
    <col min="12548" max="12548" width="14.7109375" style="171" bestFit="1" customWidth="1"/>
    <col min="12549" max="12549" width="0.42578125" style="171" customWidth="1"/>
    <col min="12550" max="12550" width="13.140625" style="171" customWidth="1"/>
    <col min="12551" max="12551" width="12" style="171" bestFit="1" customWidth="1"/>
    <col min="12552" max="12552" width="11" style="171" customWidth="1"/>
    <col min="12553" max="12554" width="13.5703125" style="171" customWidth="1"/>
    <col min="12555" max="12555" width="14.140625" style="171" bestFit="1" customWidth="1"/>
    <col min="12556" max="12556" width="19.28515625" style="171" bestFit="1" customWidth="1"/>
    <col min="12557" max="12800" width="9.140625" style="171"/>
    <col min="12801" max="12801" width="51.7109375" style="171" bestFit="1" customWidth="1"/>
    <col min="12802" max="12803" width="15.85546875" style="171" bestFit="1" customWidth="1"/>
    <col min="12804" max="12804" width="14.7109375" style="171" bestFit="1" customWidth="1"/>
    <col min="12805" max="12805" width="0.42578125" style="171" customWidth="1"/>
    <col min="12806" max="12806" width="13.140625" style="171" customWidth="1"/>
    <col min="12807" max="12807" width="12" style="171" bestFit="1" customWidth="1"/>
    <col min="12808" max="12808" width="11" style="171" customWidth="1"/>
    <col min="12809" max="12810" width="13.5703125" style="171" customWidth="1"/>
    <col min="12811" max="12811" width="14.140625" style="171" bestFit="1" customWidth="1"/>
    <col min="12812" max="12812" width="19.28515625" style="171" bestFit="1" customWidth="1"/>
    <col min="12813" max="13056" width="9.140625" style="171"/>
    <col min="13057" max="13057" width="51.7109375" style="171" bestFit="1" customWidth="1"/>
    <col min="13058" max="13059" width="15.85546875" style="171" bestFit="1" customWidth="1"/>
    <col min="13060" max="13060" width="14.7109375" style="171" bestFit="1" customWidth="1"/>
    <col min="13061" max="13061" width="0.42578125" style="171" customWidth="1"/>
    <col min="13062" max="13062" width="13.140625" style="171" customWidth="1"/>
    <col min="13063" max="13063" width="12" style="171" bestFit="1" customWidth="1"/>
    <col min="13064" max="13064" width="11" style="171" customWidth="1"/>
    <col min="13065" max="13066" width="13.5703125" style="171" customWidth="1"/>
    <col min="13067" max="13067" width="14.140625" style="171" bestFit="1" customWidth="1"/>
    <col min="13068" max="13068" width="19.28515625" style="171" bestFit="1" customWidth="1"/>
    <col min="13069" max="13312" width="9.140625" style="171"/>
    <col min="13313" max="13313" width="51.7109375" style="171" bestFit="1" customWidth="1"/>
    <col min="13314" max="13315" width="15.85546875" style="171" bestFit="1" customWidth="1"/>
    <col min="13316" max="13316" width="14.7109375" style="171" bestFit="1" customWidth="1"/>
    <col min="13317" max="13317" width="0.42578125" style="171" customWidth="1"/>
    <col min="13318" max="13318" width="13.140625" style="171" customWidth="1"/>
    <col min="13319" max="13319" width="12" style="171" bestFit="1" customWidth="1"/>
    <col min="13320" max="13320" width="11" style="171" customWidth="1"/>
    <col min="13321" max="13322" width="13.5703125" style="171" customWidth="1"/>
    <col min="13323" max="13323" width="14.140625" style="171" bestFit="1" customWidth="1"/>
    <col min="13324" max="13324" width="19.28515625" style="171" bestFit="1" customWidth="1"/>
    <col min="13325" max="13568" width="9.140625" style="171"/>
    <col min="13569" max="13569" width="51.7109375" style="171" bestFit="1" customWidth="1"/>
    <col min="13570" max="13571" width="15.85546875" style="171" bestFit="1" customWidth="1"/>
    <col min="13572" max="13572" width="14.7109375" style="171" bestFit="1" customWidth="1"/>
    <col min="13573" max="13573" width="0.42578125" style="171" customWidth="1"/>
    <col min="13574" max="13574" width="13.140625" style="171" customWidth="1"/>
    <col min="13575" max="13575" width="12" style="171" bestFit="1" customWidth="1"/>
    <col min="13576" max="13576" width="11" style="171" customWidth="1"/>
    <col min="13577" max="13578" width="13.5703125" style="171" customWidth="1"/>
    <col min="13579" max="13579" width="14.140625" style="171" bestFit="1" customWidth="1"/>
    <col min="13580" max="13580" width="19.28515625" style="171" bestFit="1" customWidth="1"/>
    <col min="13581" max="13824" width="9.140625" style="171"/>
    <col min="13825" max="13825" width="51.7109375" style="171" bestFit="1" customWidth="1"/>
    <col min="13826" max="13827" width="15.85546875" style="171" bestFit="1" customWidth="1"/>
    <col min="13828" max="13828" width="14.7109375" style="171" bestFit="1" customWidth="1"/>
    <col min="13829" max="13829" width="0.42578125" style="171" customWidth="1"/>
    <col min="13830" max="13830" width="13.140625" style="171" customWidth="1"/>
    <col min="13831" max="13831" width="12" style="171" bestFit="1" customWidth="1"/>
    <col min="13832" max="13832" width="11" style="171" customWidth="1"/>
    <col min="13833" max="13834" width="13.5703125" style="171" customWidth="1"/>
    <col min="13835" max="13835" width="14.140625" style="171" bestFit="1" customWidth="1"/>
    <col min="13836" max="13836" width="19.28515625" style="171" bestFit="1" customWidth="1"/>
    <col min="13837" max="14080" width="9.140625" style="171"/>
    <col min="14081" max="14081" width="51.7109375" style="171" bestFit="1" customWidth="1"/>
    <col min="14082" max="14083" width="15.85546875" style="171" bestFit="1" customWidth="1"/>
    <col min="14084" max="14084" width="14.7109375" style="171" bestFit="1" customWidth="1"/>
    <col min="14085" max="14085" width="0.42578125" style="171" customWidth="1"/>
    <col min="14086" max="14086" width="13.140625" style="171" customWidth="1"/>
    <col min="14087" max="14087" width="12" style="171" bestFit="1" customWidth="1"/>
    <col min="14088" max="14088" width="11" style="171" customWidth="1"/>
    <col min="14089" max="14090" width="13.5703125" style="171" customWidth="1"/>
    <col min="14091" max="14091" width="14.140625" style="171" bestFit="1" customWidth="1"/>
    <col min="14092" max="14092" width="19.28515625" style="171" bestFit="1" customWidth="1"/>
    <col min="14093" max="14336" width="9.140625" style="171"/>
    <col min="14337" max="14337" width="51.7109375" style="171" bestFit="1" customWidth="1"/>
    <col min="14338" max="14339" width="15.85546875" style="171" bestFit="1" customWidth="1"/>
    <col min="14340" max="14340" width="14.7109375" style="171" bestFit="1" customWidth="1"/>
    <col min="14341" max="14341" width="0.42578125" style="171" customWidth="1"/>
    <col min="14342" max="14342" width="13.140625" style="171" customWidth="1"/>
    <col min="14343" max="14343" width="12" style="171" bestFit="1" customWidth="1"/>
    <col min="14344" max="14344" width="11" style="171" customWidth="1"/>
    <col min="14345" max="14346" width="13.5703125" style="171" customWidth="1"/>
    <col min="14347" max="14347" width="14.140625" style="171" bestFit="1" customWidth="1"/>
    <col min="14348" max="14348" width="19.28515625" style="171" bestFit="1" customWidth="1"/>
    <col min="14349" max="14592" width="9.140625" style="171"/>
    <col min="14593" max="14593" width="51.7109375" style="171" bestFit="1" customWidth="1"/>
    <col min="14594" max="14595" width="15.85546875" style="171" bestFit="1" customWidth="1"/>
    <col min="14596" max="14596" width="14.7109375" style="171" bestFit="1" customWidth="1"/>
    <col min="14597" max="14597" width="0.42578125" style="171" customWidth="1"/>
    <col min="14598" max="14598" width="13.140625" style="171" customWidth="1"/>
    <col min="14599" max="14599" width="12" style="171" bestFit="1" customWidth="1"/>
    <col min="14600" max="14600" width="11" style="171" customWidth="1"/>
    <col min="14601" max="14602" width="13.5703125" style="171" customWidth="1"/>
    <col min="14603" max="14603" width="14.140625" style="171" bestFit="1" customWidth="1"/>
    <col min="14604" max="14604" width="19.28515625" style="171" bestFit="1" customWidth="1"/>
    <col min="14605" max="14848" width="9.140625" style="171"/>
    <col min="14849" max="14849" width="51.7109375" style="171" bestFit="1" customWidth="1"/>
    <col min="14850" max="14851" width="15.85546875" style="171" bestFit="1" customWidth="1"/>
    <col min="14852" max="14852" width="14.7109375" style="171" bestFit="1" customWidth="1"/>
    <col min="14853" max="14853" width="0.42578125" style="171" customWidth="1"/>
    <col min="14854" max="14854" width="13.140625" style="171" customWidth="1"/>
    <col min="14855" max="14855" width="12" style="171" bestFit="1" customWidth="1"/>
    <col min="14856" max="14856" width="11" style="171" customWidth="1"/>
    <col min="14857" max="14858" width="13.5703125" style="171" customWidth="1"/>
    <col min="14859" max="14859" width="14.140625" style="171" bestFit="1" customWidth="1"/>
    <col min="14860" max="14860" width="19.28515625" style="171" bestFit="1" customWidth="1"/>
    <col min="14861" max="15104" width="9.140625" style="171"/>
    <col min="15105" max="15105" width="51.7109375" style="171" bestFit="1" customWidth="1"/>
    <col min="15106" max="15107" width="15.85546875" style="171" bestFit="1" customWidth="1"/>
    <col min="15108" max="15108" width="14.7109375" style="171" bestFit="1" customWidth="1"/>
    <col min="15109" max="15109" width="0.42578125" style="171" customWidth="1"/>
    <col min="15110" max="15110" width="13.140625" style="171" customWidth="1"/>
    <col min="15111" max="15111" width="12" style="171" bestFit="1" customWidth="1"/>
    <col min="15112" max="15112" width="11" style="171" customWidth="1"/>
    <col min="15113" max="15114" width="13.5703125" style="171" customWidth="1"/>
    <col min="15115" max="15115" width="14.140625" style="171" bestFit="1" customWidth="1"/>
    <col min="15116" max="15116" width="19.28515625" style="171" bestFit="1" customWidth="1"/>
    <col min="15117" max="15360" width="9.140625" style="171"/>
    <col min="15361" max="15361" width="51.7109375" style="171" bestFit="1" customWidth="1"/>
    <col min="15362" max="15363" width="15.85546875" style="171" bestFit="1" customWidth="1"/>
    <col min="15364" max="15364" width="14.7109375" style="171" bestFit="1" customWidth="1"/>
    <col min="15365" max="15365" width="0.42578125" style="171" customWidth="1"/>
    <col min="15366" max="15366" width="13.140625" style="171" customWidth="1"/>
    <col min="15367" max="15367" width="12" style="171" bestFit="1" customWidth="1"/>
    <col min="15368" max="15368" width="11" style="171" customWidth="1"/>
    <col min="15369" max="15370" width="13.5703125" style="171" customWidth="1"/>
    <col min="15371" max="15371" width="14.140625" style="171" bestFit="1" customWidth="1"/>
    <col min="15372" max="15372" width="19.28515625" style="171" bestFit="1" customWidth="1"/>
    <col min="15373" max="15616" width="9.140625" style="171"/>
    <col min="15617" max="15617" width="51.7109375" style="171" bestFit="1" customWidth="1"/>
    <col min="15618" max="15619" width="15.85546875" style="171" bestFit="1" customWidth="1"/>
    <col min="15620" max="15620" width="14.7109375" style="171" bestFit="1" customWidth="1"/>
    <col min="15621" max="15621" width="0.42578125" style="171" customWidth="1"/>
    <col min="15622" max="15622" width="13.140625" style="171" customWidth="1"/>
    <col min="15623" max="15623" width="12" style="171" bestFit="1" customWidth="1"/>
    <col min="15624" max="15624" width="11" style="171" customWidth="1"/>
    <col min="15625" max="15626" width="13.5703125" style="171" customWidth="1"/>
    <col min="15627" max="15627" width="14.140625" style="171" bestFit="1" customWidth="1"/>
    <col min="15628" max="15628" width="19.28515625" style="171" bestFit="1" customWidth="1"/>
    <col min="15629" max="15872" width="9.140625" style="171"/>
    <col min="15873" max="15873" width="51.7109375" style="171" bestFit="1" customWidth="1"/>
    <col min="15874" max="15875" width="15.85546875" style="171" bestFit="1" customWidth="1"/>
    <col min="15876" max="15876" width="14.7109375" style="171" bestFit="1" customWidth="1"/>
    <col min="15877" max="15877" width="0.42578125" style="171" customWidth="1"/>
    <col min="15878" max="15878" width="13.140625" style="171" customWidth="1"/>
    <col min="15879" max="15879" width="12" style="171" bestFit="1" customWidth="1"/>
    <col min="15880" max="15880" width="11" style="171" customWidth="1"/>
    <col min="15881" max="15882" width="13.5703125" style="171" customWidth="1"/>
    <col min="15883" max="15883" width="14.140625" style="171" bestFit="1" customWidth="1"/>
    <col min="15884" max="15884" width="19.28515625" style="171" bestFit="1" customWidth="1"/>
    <col min="15885" max="16128" width="9.140625" style="171"/>
    <col min="16129" max="16129" width="51.7109375" style="171" bestFit="1" customWidth="1"/>
    <col min="16130" max="16131" width="15.85546875" style="171" bestFit="1" customWidth="1"/>
    <col min="16132" max="16132" width="14.7109375" style="171" bestFit="1" customWidth="1"/>
    <col min="16133" max="16133" width="0.42578125" style="171" customWidth="1"/>
    <col min="16134" max="16134" width="13.140625" style="171" customWidth="1"/>
    <col min="16135" max="16135" width="12" style="171" bestFit="1" customWidth="1"/>
    <col min="16136" max="16136" width="11" style="171" customWidth="1"/>
    <col min="16137" max="16138" width="13.5703125" style="171" customWidth="1"/>
    <col min="16139" max="16139" width="14.140625" style="171" bestFit="1" customWidth="1"/>
    <col min="16140" max="16140" width="19.28515625" style="171" bestFit="1" customWidth="1"/>
    <col min="16141" max="16384" width="9.140625" style="171"/>
  </cols>
  <sheetData>
    <row r="1" spans="1:12" x14ac:dyDescent="0.2">
      <c r="A1" s="171" t="s">
        <v>0</v>
      </c>
    </row>
    <row r="2" spans="1:12" x14ac:dyDescent="0.2">
      <c r="A2" s="171" t="s">
        <v>366</v>
      </c>
    </row>
    <row r="3" spans="1:12" x14ac:dyDescent="0.2">
      <c r="A3" s="171" t="s">
        <v>367</v>
      </c>
    </row>
    <row r="4" spans="1:12" x14ac:dyDescent="0.2">
      <c r="F4" s="172" t="s">
        <v>368</v>
      </c>
      <c r="G4" s="172" t="s">
        <v>369</v>
      </c>
      <c r="H4" s="172" t="s">
        <v>370</v>
      </c>
      <c r="I4" s="172" t="s">
        <v>371</v>
      </c>
      <c r="J4" s="172" t="s">
        <v>399</v>
      </c>
      <c r="K4" s="172" t="s">
        <v>372</v>
      </c>
      <c r="L4" s="172" t="s">
        <v>373</v>
      </c>
    </row>
    <row r="5" spans="1:12" x14ac:dyDescent="0.2">
      <c r="B5" s="173">
        <v>40908</v>
      </c>
      <c r="C5" s="173">
        <v>40543</v>
      </c>
      <c r="D5" s="174" t="s">
        <v>374</v>
      </c>
      <c r="E5" s="173"/>
    </row>
    <row r="7" spans="1:12" x14ac:dyDescent="0.2">
      <c r="A7" s="175" t="s">
        <v>375</v>
      </c>
      <c r="B7" s="176">
        <f>'2-BS'!B10</f>
        <v>25585015</v>
      </c>
      <c r="C7" s="176">
        <f>'2-BS'!C10</f>
        <v>4774600</v>
      </c>
      <c r="D7" s="177">
        <f>B7-C7</f>
        <v>20810415</v>
      </c>
      <c r="E7" s="177"/>
      <c r="F7" s="176"/>
      <c r="G7" s="176"/>
      <c r="H7" s="176"/>
      <c r="I7" s="176"/>
      <c r="J7" s="176"/>
      <c r="K7" s="176">
        <f>-D7-I7</f>
        <v>-20810415</v>
      </c>
      <c r="L7" s="176">
        <f>SUM(D7:K7)</f>
        <v>0</v>
      </c>
    </row>
    <row r="8" spans="1:12" x14ac:dyDescent="0.2">
      <c r="A8" s="175" t="s">
        <v>199</v>
      </c>
      <c r="B8" s="176">
        <f>'2-BS'!B12</f>
        <v>0</v>
      </c>
      <c r="C8" s="176">
        <f>'2-BS'!C12</f>
        <v>54722</v>
      </c>
      <c r="D8" s="177">
        <f>B8-C8</f>
        <v>-54722</v>
      </c>
      <c r="E8" s="177"/>
      <c r="F8" s="176">
        <f>-D8</f>
        <v>54722</v>
      </c>
      <c r="G8" s="176"/>
      <c r="H8" s="176"/>
      <c r="I8" s="176"/>
      <c r="J8" s="176"/>
      <c r="K8" s="176"/>
      <c r="L8" s="176"/>
    </row>
    <row r="9" spans="1:12" x14ac:dyDescent="0.2">
      <c r="A9" s="175" t="s">
        <v>376</v>
      </c>
      <c r="B9" s="176">
        <f>'2-BS'!B13</f>
        <v>665401</v>
      </c>
      <c r="C9" s="176">
        <f>'2-BS'!C13</f>
        <v>827422</v>
      </c>
      <c r="D9" s="177">
        <f>B9-C9</f>
        <v>-162021</v>
      </c>
      <c r="E9" s="177"/>
      <c r="F9" s="176">
        <f>-D9</f>
        <v>162021</v>
      </c>
      <c r="G9" s="176"/>
      <c r="H9" s="176"/>
      <c r="I9" s="176"/>
      <c r="J9" s="176"/>
      <c r="K9" s="176"/>
      <c r="L9" s="176">
        <f>SUM(D9:K9)</f>
        <v>0</v>
      </c>
    </row>
    <row r="10" spans="1:12" x14ac:dyDescent="0.2">
      <c r="A10" s="175" t="s">
        <v>201</v>
      </c>
      <c r="B10" s="176">
        <f>'2-BS'!B14</f>
        <v>0</v>
      </c>
      <c r="C10" s="176">
        <f>'2-BS'!C14</f>
        <v>0</v>
      </c>
      <c r="D10" s="177">
        <f>B10-C10</f>
        <v>0</v>
      </c>
      <c r="E10" s="177"/>
      <c r="F10" s="176">
        <f>-D10</f>
        <v>0</v>
      </c>
      <c r="G10" s="176"/>
      <c r="H10" s="176"/>
      <c r="I10" s="176"/>
      <c r="J10" s="176"/>
      <c r="K10" s="176"/>
      <c r="L10" s="176">
        <f>SUM(D10:K10)</f>
        <v>0</v>
      </c>
    </row>
    <row r="11" spans="1:12" x14ac:dyDescent="0.2">
      <c r="A11" s="175"/>
      <c r="B11" s="176"/>
      <c r="C11" s="176"/>
      <c r="D11" s="177"/>
      <c r="E11" s="177"/>
      <c r="F11" s="176"/>
      <c r="G11" s="176"/>
      <c r="H11" s="176"/>
      <c r="I11" s="176"/>
      <c r="J11" s="176"/>
      <c r="K11" s="176"/>
      <c r="L11" s="176"/>
    </row>
    <row r="12" spans="1:12" x14ac:dyDescent="0.2">
      <c r="A12" s="175" t="s">
        <v>377</v>
      </c>
      <c r="B12" s="176">
        <f>'2-BS'!B17</f>
        <v>4547845</v>
      </c>
      <c r="C12" s="176">
        <f>'2-BS'!C17</f>
        <v>2630075</v>
      </c>
      <c r="D12" s="177">
        <f>B12-C12</f>
        <v>1917770</v>
      </c>
      <c r="E12" s="177"/>
      <c r="F12" s="176"/>
      <c r="G12" s="176"/>
      <c r="H12" s="176"/>
      <c r="I12" s="176"/>
      <c r="J12" s="176"/>
      <c r="K12" s="176"/>
      <c r="L12" s="176">
        <f>SUM(D12:K14)</f>
        <v>0</v>
      </c>
    </row>
    <row r="13" spans="1:12" x14ac:dyDescent="0.2">
      <c r="A13" s="178" t="s">
        <v>378</v>
      </c>
      <c r="B13" s="176"/>
      <c r="C13" s="176"/>
      <c r="D13" s="177"/>
      <c r="E13" s="177"/>
      <c r="F13" s="176"/>
      <c r="G13" s="176">
        <v>-2942378</v>
      </c>
      <c r="H13" s="176"/>
      <c r="I13" s="176"/>
      <c r="J13" s="176"/>
      <c r="K13" s="176"/>
      <c r="L13" s="176"/>
    </row>
    <row r="14" spans="1:12" x14ac:dyDescent="0.2">
      <c r="A14" s="178" t="s">
        <v>379</v>
      </c>
      <c r="B14" s="176"/>
      <c r="C14" s="176"/>
      <c r="D14" s="177"/>
      <c r="E14" s="177"/>
      <c r="F14" s="176">
        <f>ROUND(TB!N125,0)</f>
        <v>1024608</v>
      </c>
      <c r="G14" s="176"/>
      <c r="H14" s="176"/>
      <c r="I14" s="176"/>
      <c r="J14" s="176"/>
      <c r="K14" s="176"/>
      <c r="L14" s="176"/>
    </row>
    <row r="15" spans="1:12" x14ac:dyDescent="0.2">
      <c r="A15" s="175"/>
      <c r="B15" s="176"/>
      <c r="C15" s="176"/>
      <c r="D15" s="177"/>
      <c r="E15" s="177"/>
      <c r="F15" s="176"/>
      <c r="G15" s="176"/>
      <c r="H15" s="176"/>
      <c r="I15" s="176"/>
      <c r="J15" s="176"/>
      <c r="K15" s="176"/>
      <c r="L15" s="176"/>
    </row>
    <row r="16" spans="1:12" x14ac:dyDescent="0.2">
      <c r="A16" s="175" t="s">
        <v>398</v>
      </c>
      <c r="B16" s="176">
        <f>'2-BS'!B18</f>
        <v>66946</v>
      </c>
      <c r="C16" s="176">
        <f>'2-BS'!C18</f>
        <v>0</v>
      </c>
      <c r="D16" s="177">
        <f>B16-C16</f>
        <v>66946</v>
      </c>
      <c r="E16" s="177"/>
      <c r="F16" s="176"/>
      <c r="G16" s="176"/>
      <c r="H16" s="176"/>
      <c r="I16" s="176"/>
      <c r="J16" s="176">
        <f>-D16</f>
        <v>-66946</v>
      </c>
      <c r="K16" s="176"/>
      <c r="L16" s="176"/>
    </row>
    <row r="17" spans="1:12" x14ac:dyDescent="0.2">
      <c r="A17" s="175"/>
      <c r="B17" s="176"/>
      <c r="C17" s="176"/>
      <c r="D17" s="177"/>
      <c r="E17" s="177"/>
      <c r="F17" s="176"/>
      <c r="G17" s="176"/>
      <c r="H17" s="176"/>
      <c r="I17" s="176"/>
      <c r="J17" s="176"/>
      <c r="K17" s="176"/>
      <c r="L17" s="176"/>
    </row>
    <row r="18" spans="1:12" x14ac:dyDescent="0.2">
      <c r="A18" s="175" t="s">
        <v>380</v>
      </c>
      <c r="B18" s="176">
        <f>'2-BS'!B11</f>
        <v>62470529</v>
      </c>
      <c r="C18" s="176">
        <f>'2-BS'!C11</f>
        <v>31943170</v>
      </c>
      <c r="D18" s="177">
        <f>B18-C18</f>
        <v>30527359</v>
      </c>
      <c r="E18" s="177"/>
      <c r="F18" s="176"/>
      <c r="G18" s="176"/>
      <c r="H18" s="176"/>
      <c r="I18" s="176">
        <f>-I38</f>
        <v>4496</v>
      </c>
      <c r="J18" s="176"/>
      <c r="K18" s="176"/>
      <c r="L18" s="176">
        <f>SUM(D18:K20)</f>
        <v>0</v>
      </c>
    </row>
    <row r="19" spans="1:12" x14ac:dyDescent="0.2">
      <c r="A19" s="178" t="s">
        <v>346</v>
      </c>
      <c r="B19" s="176"/>
      <c r="C19" s="176"/>
      <c r="D19" s="177"/>
      <c r="E19" s="177"/>
      <c r="F19" s="176"/>
      <c r="G19" s="176">
        <f>-D18-I18</f>
        <v>-30531855</v>
      </c>
      <c r="H19" s="176"/>
      <c r="I19" s="176"/>
      <c r="J19" s="176"/>
      <c r="K19" s="176"/>
      <c r="L19" s="176"/>
    </row>
    <row r="20" spans="1:12" x14ac:dyDescent="0.2">
      <c r="A20" s="178" t="s">
        <v>381</v>
      </c>
      <c r="B20" s="176"/>
      <c r="C20" s="176"/>
      <c r="D20" s="177"/>
      <c r="E20" s="177"/>
      <c r="F20" s="176"/>
      <c r="G20" s="176"/>
      <c r="H20" s="176"/>
      <c r="I20" s="176"/>
      <c r="J20" s="176"/>
      <c r="K20" s="176"/>
      <c r="L20" s="176"/>
    </row>
    <row r="21" spans="1:12" x14ac:dyDescent="0.2">
      <c r="A21" s="178"/>
      <c r="B21" s="176"/>
      <c r="C21" s="176"/>
      <c r="D21" s="177"/>
      <c r="E21" s="177"/>
      <c r="F21" s="176"/>
      <c r="G21" s="176"/>
      <c r="H21" s="176"/>
      <c r="I21" s="176"/>
      <c r="J21" s="176"/>
      <c r="K21" s="176"/>
      <c r="L21" s="176"/>
    </row>
    <row r="22" spans="1:12" x14ac:dyDescent="0.2">
      <c r="A22" s="175" t="s">
        <v>382</v>
      </c>
      <c r="B22" s="176">
        <f>-'2-BS'!B23</f>
        <v>-1237718</v>
      </c>
      <c r="C22" s="176">
        <f>-'2-BS'!C23</f>
        <v>-439500</v>
      </c>
      <c r="D22" s="177">
        <f t="shared" ref="D22:D33" si="0">B22-C22</f>
        <v>-798218</v>
      </c>
      <c r="E22" s="177"/>
      <c r="F22" s="176">
        <f>-D22</f>
        <v>798218</v>
      </c>
      <c r="G22" s="176"/>
      <c r="H22" s="176"/>
      <c r="I22" s="176"/>
      <c r="J22" s="176"/>
      <c r="K22" s="176"/>
      <c r="L22" s="176">
        <f>SUM(D22:K22)</f>
        <v>0</v>
      </c>
    </row>
    <row r="23" spans="1:12" x14ac:dyDescent="0.2">
      <c r="A23" s="175" t="s">
        <v>343</v>
      </c>
      <c r="B23" s="176">
        <f>-'2-BS'!B24-ROUND(TB!N70,0)</f>
        <v>-2712811</v>
      </c>
      <c r="C23" s="176">
        <f>-'2-BS'!C24-ROUND(TB!O70,0)</f>
        <v>-1245701</v>
      </c>
      <c r="D23" s="177">
        <f t="shared" si="0"/>
        <v>-1467110</v>
      </c>
      <c r="E23" s="177"/>
      <c r="F23" s="176">
        <f>-D23-I23</f>
        <v>1467110</v>
      </c>
      <c r="G23" s="176"/>
      <c r="H23" s="176"/>
      <c r="I23" s="176"/>
      <c r="J23" s="176"/>
      <c r="K23" s="176"/>
      <c r="L23" s="176">
        <f>SUM(D23:K23)</f>
        <v>0</v>
      </c>
    </row>
    <row r="24" spans="1:12" x14ac:dyDescent="0.2">
      <c r="A24" s="175" t="s">
        <v>212</v>
      </c>
      <c r="B24" s="176">
        <f>-'2-BS'!B28</f>
        <v>0</v>
      </c>
      <c r="C24" s="176">
        <f>-'2-BS'!C28</f>
        <v>0</v>
      </c>
      <c r="D24" s="177">
        <f t="shared" si="0"/>
        <v>0</v>
      </c>
      <c r="E24" s="177"/>
      <c r="F24" s="176"/>
      <c r="G24" s="176"/>
      <c r="H24" s="176">
        <f>-D24</f>
        <v>0</v>
      </c>
      <c r="I24" s="176"/>
      <c r="J24" s="176"/>
      <c r="K24" s="176"/>
      <c r="L24" s="176">
        <f>SUM(D24:K24)</f>
        <v>0</v>
      </c>
    </row>
    <row r="25" spans="1:12" x14ac:dyDescent="0.2">
      <c r="A25" s="175" t="s">
        <v>215</v>
      </c>
      <c r="B25" s="176">
        <f>-'2-BS'!B31</f>
        <v>-766952</v>
      </c>
      <c r="C25" s="176">
        <f>-'2-BS'!C31</f>
        <v>-759200</v>
      </c>
      <c r="D25" s="177">
        <f t="shared" si="0"/>
        <v>-7752</v>
      </c>
      <c r="E25" s="177"/>
      <c r="F25" s="176">
        <f>-D25-I25</f>
        <v>7752</v>
      </c>
      <c r="G25" s="176"/>
      <c r="H25" s="176"/>
      <c r="I25" s="176">
        <f>-I30</f>
        <v>0</v>
      </c>
      <c r="J25" s="176"/>
      <c r="K25" s="176"/>
      <c r="L25" s="176"/>
    </row>
    <row r="26" spans="1:12" x14ac:dyDescent="0.2">
      <c r="A26" s="175" t="s">
        <v>383</v>
      </c>
      <c r="B26" s="176">
        <f>-'2-BS'!B30+ROUND(TB!N70,0)</f>
        <v>-44221</v>
      </c>
      <c r="C26" s="176">
        <f>-'2-BS'!C30+ROUND(TB!O70,0)</f>
        <v>-71214</v>
      </c>
      <c r="D26" s="177">
        <f t="shared" si="0"/>
        <v>26993</v>
      </c>
      <c r="E26" s="177"/>
      <c r="F26" s="176"/>
      <c r="G26" s="176"/>
      <c r="H26" s="176"/>
      <c r="I26" s="176"/>
      <c r="J26" s="176"/>
      <c r="K26" s="176"/>
      <c r="L26" s="176">
        <f>SUM(D26:K28)</f>
        <v>0</v>
      </c>
    </row>
    <row r="27" spans="1:12" x14ac:dyDescent="0.2">
      <c r="A27" s="178" t="s">
        <v>384</v>
      </c>
      <c r="B27" s="176"/>
      <c r="C27" s="176"/>
      <c r="D27" s="177"/>
      <c r="E27" s="177"/>
      <c r="F27" s="176"/>
      <c r="G27" s="176"/>
      <c r="H27" s="176"/>
      <c r="I27" s="176"/>
      <c r="J27" s="176"/>
      <c r="K27" s="176"/>
      <c r="L27" s="176"/>
    </row>
    <row r="28" spans="1:12" x14ac:dyDescent="0.2">
      <c r="A28" s="178" t="s">
        <v>385</v>
      </c>
      <c r="B28" s="176"/>
      <c r="C28" s="176"/>
      <c r="D28" s="177"/>
      <c r="E28" s="177"/>
      <c r="F28" s="176"/>
      <c r="G28" s="176"/>
      <c r="H28" s="176">
        <f>-D26</f>
        <v>-26993</v>
      </c>
      <c r="I28" s="176"/>
      <c r="J28" s="176"/>
      <c r="K28" s="176"/>
      <c r="L28" s="176"/>
    </row>
    <row r="29" spans="1:12" x14ac:dyDescent="0.2">
      <c r="A29" s="175" t="s">
        <v>386</v>
      </c>
      <c r="B29" s="176">
        <f>-'2-BS'!B32-'2-BS'!B26</f>
        <v>-77308017</v>
      </c>
      <c r="C29" s="176">
        <f>-'2-BS'!C32-'2-BS'!C26</f>
        <v>-4065186</v>
      </c>
      <c r="D29" s="177">
        <f t="shared" si="0"/>
        <v>-73242831</v>
      </c>
      <c r="E29" s="177"/>
      <c r="F29" s="176">
        <f>-D29</f>
        <v>73242831</v>
      </c>
      <c r="G29" s="176"/>
      <c r="H29" s="176"/>
      <c r="I29" s="176"/>
      <c r="J29" s="176"/>
      <c r="K29" s="176"/>
      <c r="L29" s="176">
        <f>SUM(D29:K29)</f>
        <v>0</v>
      </c>
    </row>
    <row r="30" spans="1:12" x14ac:dyDescent="0.2">
      <c r="A30" s="175" t="s">
        <v>387</v>
      </c>
      <c r="B30" s="176">
        <f>-'2-BS'!B27</f>
        <v>-22941</v>
      </c>
      <c r="C30" s="176">
        <f>-'2-BS'!C27</f>
        <v>-22941</v>
      </c>
      <c r="D30" s="177">
        <f>B30-C30</f>
        <v>0</v>
      </c>
      <c r="E30" s="177"/>
      <c r="F30" s="176"/>
      <c r="G30" s="176"/>
      <c r="H30" s="179"/>
      <c r="I30" s="176">
        <f>-D30</f>
        <v>0</v>
      </c>
      <c r="J30" s="176"/>
      <c r="K30" s="176"/>
      <c r="L30" s="176">
        <f>SUM(D30:K30)</f>
        <v>0</v>
      </c>
    </row>
    <row r="31" spans="1:12" x14ac:dyDescent="0.2">
      <c r="A31" s="175" t="s">
        <v>388</v>
      </c>
      <c r="B31" s="176">
        <f>-'2-BS'!B33</f>
        <v>-5958302</v>
      </c>
      <c r="C31" s="176">
        <f>-'2-BS'!C33</f>
        <v>-1846856</v>
      </c>
      <c r="D31" s="177">
        <f t="shared" si="0"/>
        <v>-4111446</v>
      </c>
      <c r="E31" s="177"/>
      <c r="F31" s="176"/>
      <c r="G31" s="176"/>
      <c r="H31" s="179"/>
      <c r="I31" s="176"/>
      <c r="J31" s="176"/>
      <c r="K31" s="176"/>
      <c r="L31" s="176">
        <f>SUM(D31:K37)</f>
        <v>0</v>
      </c>
    </row>
    <row r="32" spans="1:12" x14ac:dyDescent="0.2">
      <c r="A32" s="175" t="s">
        <v>253</v>
      </c>
      <c r="B32" s="176">
        <f>-'2-BS'!B42</f>
        <v>-2618</v>
      </c>
      <c r="C32" s="176">
        <f>-'2-BS'!C42</f>
        <v>-2342</v>
      </c>
      <c r="D32" s="177">
        <f t="shared" si="0"/>
        <v>-276</v>
      </c>
      <c r="E32" s="177"/>
      <c r="F32" s="176"/>
      <c r="G32" s="176"/>
      <c r="H32" s="179"/>
      <c r="I32" s="176"/>
      <c r="J32" s="176"/>
      <c r="K32" s="176"/>
      <c r="L32" s="176"/>
    </row>
    <row r="33" spans="1:12" x14ac:dyDescent="0.2">
      <c r="A33" s="175" t="s">
        <v>389</v>
      </c>
      <c r="B33" s="176">
        <f>-'2-BS'!B46</f>
        <v>-109360653</v>
      </c>
      <c r="C33" s="176">
        <f>-'2-BS'!C46</f>
        <v>-108314865</v>
      </c>
      <c r="D33" s="177">
        <f t="shared" si="0"/>
        <v>-1045788</v>
      </c>
      <c r="E33" s="177"/>
      <c r="F33" s="176"/>
      <c r="G33" s="176"/>
      <c r="H33" s="179"/>
      <c r="I33" s="176"/>
      <c r="J33" s="176"/>
      <c r="K33" s="176"/>
      <c r="L33" s="176"/>
    </row>
    <row r="34" spans="1:12" x14ac:dyDescent="0.2">
      <c r="A34" s="178" t="s">
        <v>390</v>
      </c>
      <c r="B34" s="176"/>
      <c r="C34" s="176"/>
      <c r="D34" s="177"/>
      <c r="E34" s="177"/>
      <c r="F34" s="176">
        <v>0</v>
      </c>
      <c r="G34" s="176"/>
      <c r="H34" s="179"/>
      <c r="I34" s="176"/>
      <c r="J34" s="176"/>
      <c r="K34" s="176"/>
      <c r="L34" s="176"/>
    </row>
    <row r="35" spans="1:12" x14ac:dyDescent="0.2">
      <c r="A35" s="178" t="s">
        <v>391</v>
      </c>
      <c r="B35" s="176"/>
      <c r="C35" s="176"/>
      <c r="D35" s="177"/>
      <c r="E35" s="177"/>
      <c r="F35" s="176"/>
      <c r="G35" s="176"/>
      <c r="H35" s="179">
        <v>-488</v>
      </c>
      <c r="I35" s="176"/>
      <c r="J35" s="176"/>
      <c r="K35" s="176"/>
      <c r="L35" s="176"/>
    </row>
    <row r="36" spans="1:12" x14ac:dyDescent="0.2">
      <c r="A36" s="178" t="s">
        <v>392</v>
      </c>
      <c r="B36" s="176"/>
      <c r="C36" s="176"/>
      <c r="D36" s="177"/>
      <c r="E36" s="177"/>
      <c r="F36" s="176"/>
      <c r="G36" s="176"/>
      <c r="H36" s="179">
        <f>5157999-1</f>
        <v>5157998</v>
      </c>
      <c r="I36" s="176"/>
      <c r="J36" s="176"/>
      <c r="K36" s="176"/>
      <c r="L36" s="176"/>
    </row>
    <row r="37" spans="1:12" x14ac:dyDescent="0.2">
      <c r="A37" s="175" t="s">
        <v>254</v>
      </c>
      <c r="B37" s="176">
        <f>-'2-BS'!B45</f>
        <v>-3556</v>
      </c>
      <c r="C37" s="176">
        <f>-'2-BS'!C45</f>
        <v>-3556</v>
      </c>
      <c r="D37" s="177">
        <f>B37-C37</f>
        <v>0</v>
      </c>
      <c r="E37" s="177"/>
      <c r="F37" s="176"/>
      <c r="G37" s="176"/>
      <c r="H37" s="176"/>
      <c r="I37" s="176"/>
      <c r="J37" s="176"/>
      <c r="K37" s="176"/>
      <c r="L37" s="176"/>
    </row>
    <row r="38" spans="1:12" x14ac:dyDescent="0.2">
      <c r="A38" s="175" t="s">
        <v>393</v>
      </c>
      <c r="B38" s="176">
        <f>-'2-BS'!B48</f>
        <v>-5041</v>
      </c>
      <c r="C38" s="176">
        <f>-'2-BS'!C48</f>
        <v>-9537</v>
      </c>
      <c r="D38" s="177">
        <f>B38-C38</f>
        <v>4496</v>
      </c>
      <c r="E38" s="177"/>
      <c r="F38" s="176"/>
      <c r="G38" s="176"/>
      <c r="H38" s="176"/>
      <c r="I38" s="176">
        <f>-D38</f>
        <v>-4496</v>
      </c>
      <c r="J38" s="176"/>
      <c r="K38" s="176"/>
      <c r="L38" s="176">
        <f>SUM(D38:K38)</f>
        <v>0</v>
      </c>
    </row>
    <row r="39" spans="1:12" x14ac:dyDescent="0.2">
      <c r="A39" s="175" t="s">
        <v>394</v>
      </c>
      <c r="B39" s="176">
        <f>-'2-BS'!B47</f>
        <v>104087094</v>
      </c>
      <c r="C39" s="176">
        <f>-'2-BS'!C47</f>
        <v>76550909</v>
      </c>
      <c r="D39" s="177">
        <f>B39-C39</f>
        <v>27536185</v>
      </c>
      <c r="E39" s="177"/>
      <c r="F39" s="176">
        <f>-D39-J39</f>
        <v>-27603131</v>
      </c>
      <c r="G39" s="176"/>
      <c r="H39" s="176"/>
      <c r="I39" s="176"/>
      <c r="J39" s="176">
        <f>-J16</f>
        <v>66946</v>
      </c>
      <c r="K39" s="176"/>
      <c r="L39" s="176">
        <f>SUM(D39:K39)</f>
        <v>0</v>
      </c>
    </row>
    <row r="40" spans="1:12" x14ac:dyDescent="0.2">
      <c r="B40" s="176"/>
      <c r="C40" s="176"/>
      <c r="D40" s="177"/>
      <c r="E40" s="177"/>
      <c r="F40" s="176"/>
      <c r="G40" s="176"/>
      <c r="H40" s="176"/>
      <c r="I40" s="176"/>
      <c r="J40" s="176"/>
      <c r="K40" s="176"/>
      <c r="L40" s="177"/>
    </row>
    <row r="41" spans="1:12" ht="13.5" thickBot="1" x14ac:dyDescent="0.25">
      <c r="B41" s="176"/>
      <c r="C41" s="176"/>
      <c r="D41" s="177"/>
      <c r="E41" s="177"/>
      <c r="F41" s="180">
        <f>SUM(F7:F40)</f>
        <v>49154131</v>
      </c>
      <c r="G41" s="180">
        <f>SUM(G7:G40)</f>
        <v>-33474233</v>
      </c>
      <c r="H41" s="180">
        <f>SUM(H7:H40)</f>
        <v>5130517</v>
      </c>
      <c r="I41" s="180">
        <f>SUM(I7:I40)</f>
        <v>0</v>
      </c>
      <c r="J41" s="180"/>
      <c r="K41" s="180">
        <f>SUM(K7:K40)</f>
        <v>-20810415</v>
      </c>
      <c r="L41" s="180">
        <f>SUM(L7:L40)</f>
        <v>0</v>
      </c>
    </row>
    <row r="42" spans="1:12" ht="13.5" thickTop="1" x14ac:dyDescent="0.2">
      <c r="B42" s="181"/>
      <c r="C42" s="181"/>
      <c r="F42" s="181"/>
    </row>
    <row r="43" spans="1:12" x14ac:dyDescent="0.2">
      <c r="A43" s="171" t="s">
        <v>395</v>
      </c>
      <c r="B43" s="176">
        <f>SUM(B7:B39)</f>
        <v>0</v>
      </c>
      <c r="C43" s="176">
        <f>SUM(C7:C39)</f>
        <v>0</v>
      </c>
      <c r="D43" s="182">
        <f>SUM(D7:D39)</f>
        <v>0</v>
      </c>
    </row>
    <row r="44" spans="1:12" x14ac:dyDescent="0.2">
      <c r="F44" s="183"/>
    </row>
    <row r="46" spans="1:12" x14ac:dyDescent="0.2">
      <c r="B46" s="183"/>
      <c r="F46" s="183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H2729"/>
  <sheetViews>
    <sheetView workbookViewId="0">
      <selection activeCell="B9" sqref="B9"/>
    </sheetView>
  </sheetViews>
  <sheetFormatPr defaultColWidth="9.85546875" defaultRowHeight="15.75" x14ac:dyDescent="0.25"/>
  <cols>
    <col min="1" max="1" width="47.140625" style="10" customWidth="1"/>
    <col min="2" max="2" width="18.140625" style="10" customWidth="1"/>
    <col min="3" max="4" width="15" style="10" customWidth="1"/>
    <col min="5" max="5" width="1.5703125" style="10" customWidth="1"/>
    <col min="6" max="6" width="13.5703125" style="10" bestFit="1" customWidth="1"/>
    <col min="7" max="7" width="0.85546875" style="10" customWidth="1"/>
    <col min="8" max="8" width="73.5703125" style="100" customWidth="1"/>
    <col min="9" max="256" width="9.85546875" style="10"/>
    <col min="257" max="257" width="58.85546875" style="10" customWidth="1"/>
    <col min="258" max="259" width="15" style="10" customWidth="1"/>
    <col min="260" max="260" width="9.85546875" style="10"/>
    <col min="261" max="261" width="1.5703125" style="10" customWidth="1"/>
    <col min="262" max="512" width="9.85546875" style="10"/>
    <col min="513" max="513" width="58.85546875" style="10" customWidth="1"/>
    <col min="514" max="515" width="15" style="10" customWidth="1"/>
    <col min="516" max="516" width="9.85546875" style="10"/>
    <col min="517" max="517" width="1.5703125" style="10" customWidth="1"/>
    <col min="518" max="768" width="9.85546875" style="10"/>
    <col min="769" max="769" width="58.85546875" style="10" customWidth="1"/>
    <col min="770" max="771" width="15" style="10" customWidth="1"/>
    <col min="772" max="772" width="9.85546875" style="10"/>
    <col min="773" max="773" width="1.5703125" style="10" customWidth="1"/>
    <col min="774" max="1024" width="9.85546875" style="10"/>
    <col min="1025" max="1025" width="58.85546875" style="10" customWidth="1"/>
    <col min="1026" max="1027" width="15" style="10" customWidth="1"/>
    <col min="1028" max="1028" width="9.85546875" style="10"/>
    <col min="1029" max="1029" width="1.5703125" style="10" customWidth="1"/>
    <col min="1030" max="1280" width="9.85546875" style="10"/>
    <col min="1281" max="1281" width="58.85546875" style="10" customWidth="1"/>
    <col min="1282" max="1283" width="15" style="10" customWidth="1"/>
    <col min="1284" max="1284" width="9.85546875" style="10"/>
    <col min="1285" max="1285" width="1.5703125" style="10" customWidth="1"/>
    <col min="1286" max="1536" width="9.85546875" style="10"/>
    <col min="1537" max="1537" width="58.85546875" style="10" customWidth="1"/>
    <col min="1538" max="1539" width="15" style="10" customWidth="1"/>
    <col min="1540" max="1540" width="9.85546875" style="10"/>
    <col min="1541" max="1541" width="1.5703125" style="10" customWidth="1"/>
    <col min="1542" max="1792" width="9.85546875" style="10"/>
    <col min="1793" max="1793" width="58.85546875" style="10" customWidth="1"/>
    <col min="1794" max="1795" width="15" style="10" customWidth="1"/>
    <col min="1796" max="1796" width="9.85546875" style="10"/>
    <col min="1797" max="1797" width="1.5703125" style="10" customWidth="1"/>
    <col min="1798" max="2048" width="9.85546875" style="10"/>
    <col min="2049" max="2049" width="58.85546875" style="10" customWidth="1"/>
    <col min="2050" max="2051" width="15" style="10" customWidth="1"/>
    <col min="2052" max="2052" width="9.85546875" style="10"/>
    <col min="2053" max="2053" width="1.5703125" style="10" customWidth="1"/>
    <col min="2054" max="2304" width="9.85546875" style="10"/>
    <col min="2305" max="2305" width="58.85546875" style="10" customWidth="1"/>
    <col min="2306" max="2307" width="15" style="10" customWidth="1"/>
    <col min="2308" max="2308" width="9.85546875" style="10"/>
    <col min="2309" max="2309" width="1.5703125" style="10" customWidth="1"/>
    <col min="2310" max="2560" width="9.85546875" style="10"/>
    <col min="2561" max="2561" width="58.85546875" style="10" customWidth="1"/>
    <col min="2562" max="2563" width="15" style="10" customWidth="1"/>
    <col min="2564" max="2564" width="9.85546875" style="10"/>
    <col min="2565" max="2565" width="1.5703125" style="10" customWidth="1"/>
    <col min="2566" max="2816" width="9.85546875" style="10"/>
    <col min="2817" max="2817" width="58.85546875" style="10" customWidth="1"/>
    <col min="2818" max="2819" width="15" style="10" customWidth="1"/>
    <col min="2820" max="2820" width="9.85546875" style="10"/>
    <col min="2821" max="2821" width="1.5703125" style="10" customWidth="1"/>
    <col min="2822" max="3072" width="9.85546875" style="10"/>
    <col min="3073" max="3073" width="58.85546875" style="10" customWidth="1"/>
    <col min="3074" max="3075" width="15" style="10" customWidth="1"/>
    <col min="3076" max="3076" width="9.85546875" style="10"/>
    <col min="3077" max="3077" width="1.5703125" style="10" customWidth="1"/>
    <col min="3078" max="3328" width="9.85546875" style="10"/>
    <col min="3329" max="3329" width="58.85546875" style="10" customWidth="1"/>
    <col min="3330" max="3331" width="15" style="10" customWidth="1"/>
    <col min="3332" max="3332" width="9.85546875" style="10"/>
    <col min="3333" max="3333" width="1.5703125" style="10" customWidth="1"/>
    <col min="3334" max="3584" width="9.85546875" style="10"/>
    <col min="3585" max="3585" width="58.85546875" style="10" customWidth="1"/>
    <col min="3586" max="3587" width="15" style="10" customWidth="1"/>
    <col min="3588" max="3588" width="9.85546875" style="10"/>
    <col min="3589" max="3589" width="1.5703125" style="10" customWidth="1"/>
    <col min="3590" max="3840" width="9.85546875" style="10"/>
    <col min="3841" max="3841" width="58.85546875" style="10" customWidth="1"/>
    <col min="3842" max="3843" width="15" style="10" customWidth="1"/>
    <col min="3844" max="3844" width="9.85546875" style="10"/>
    <col min="3845" max="3845" width="1.5703125" style="10" customWidth="1"/>
    <col min="3846" max="4096" width="9.85546875" style="10"/>
    <col min="4097" max="4097" width="58.85546875" style="10" customWidth="1"/>
    <col min="4098" max="4099" width="15" style="10" customWidth="1"/>
    <col min="4100" max="4100" width="9.85546875" style="10"/>
    <col min="4101" max="4101" width="1.5703125" style="10" customWidth="1"/>
    <col min="4102" max="4352" width="9.85546875" style="10"/>
    <col min="4353" max="4353" width="58.85546875" style="10" customWidth="1"/>
    <col min="4354" max="4355" width="15" style="10" customWidth="1"/>
    <col min="4356" max="4356" width="9.85546875" style="10"/>
    <col min="4357" max="4357" width="1.5703125" style="10" customWidth="1"/>
    <col min="4358" max="4608" width="9.85546875" style="10"/>
    <col min="4609" max="4609" width="58.85546875" style="10" customWidth="1"/>
    <col min="4610" max="4611" width="15" style="10" customWidth="1"/>
    <col min="4612" max="4612" width="9.85546875" style="10"/>
    <col min="4613" max="4613" width="1.5703125" style="10" customWidth="1"/>
    <col min="4614" max="4864" width="9.85546875" style="10"/>
    <col min="4865" max="4865" width="58.85546875" style="10" customWidth="1"/>
    <col min="4866" max="4867" width="15" style="10" customWidth="1"/>
    <col min="4868" max="4868" width="9.85546875" style="10"/>
    <col min="4869" max="4869" width="1.5703125" style="10" customWidth="1"/>
    <col min="4870" max="5120" width="9.85546875" style="10"/>
    <col min="5121" max="5121" width="58.85546875" style="10" customWidth="1"/>
    <col min="5122" max="5123" width="15" style="10" customWidth="1"/>
    <col min="5124" max="5124" width="9.85546875" style="10"/>
    <col min="5125" max="5125" width="1.5703125" style="10" customWidth="1"/>
    <col min="5126" max="5376" width="9.85546875" style="10"/>
    <col min="5377" max="5377" width="58.85546875" style="10" customWidth="1"/>
    <col min="5378" max="5379" width="15" style="10" customWidth="1"/>
    <col min="5380" max="5380" width="9.85546875" style="10"/>
    <col min="5381" max="5381" width="1.5703125" style="10" customWidth="1"/>
    <col min="5382" max="5632" width="9.85546875" style="10"/>
    <col min="5633" max="5633" width="58.85546875" style="10" customWidth="1"/>
    <col min="5634" max="5635" width="15" style="10" customWidth="1"/>
    <col min="5636" max="5636" width="9.85546875" style="10"/>
    <col min="5637" max="5637" width="1.5703125" style="10" customWidth="1"/>
    <col min="5638" max="5888" width="9.85546875" style="10"/>
    <col min="5889" max="5889" width="58.85546875" style="10" customWidth="1"/>
    <col min="5890" max="5891" width="15" style="10" customWidth="1"/>
    <col min="5892" max="5892" width="9.85546875" style="10"/>
    <col min="5893" max="5893" width="1.5703125" style="10" customWidth="1"/>
    <col min="5894" max="6144" width="9.85546875" style="10"/>
    <col min="6145" max="6145" width="58.85546875" style="10" customWidth="1"/>
    <col min="6146" max="6147" width="15" style="10" customWidth="1"/>
    <col min="6148" max="6148" width="9.85546875" style="10"/>
    <col min="6149" max="6149" width="1.5703125" style="10" customWidth="1"/>
    <col min="6150" max="6400" width="9.85546875" style="10"/>
    <col min="6401" max="6401" width="58.85546875" style="10" customWidth="1"/>
    <col min="6402" max="6403" width="15" style="10" customWidth="1"/>
    <col min="6404" max="6404" width="9.85546875" style="10"/>
    <col min="6405" max="6405" width="1.5703125" style="10" customWidth="1"/>
    <col min="6406" max="6656" width="9.85546875" style="10"/>
    <col min="6657" max="6657" width="58.85546875" style="10" customWidth="1"/>
    <col min="6658" max="6659" width="15" style="10" customWidth="1"/>
    <col min="6660" max="6660" width="9.85546875" style="10"/>
    <col min="6661" max="6661" width="1.5703125" style="10" customWidth="1"/>
    <col min="6662" max="6912" width="9.85546875" style="10"/>
    <col min="6913" max="6913" width="58.85546875" style="10" customWidth="1"/>
    <col min="6914" max="6915" width="15" style="10" customWidth="1"/>
    <col min="6916" max="6916" width="9.85546875" style="10"/>
    <col min="6917" max="6917" width="1.5703125" style="10" customWidth="1"/>
    <col min="6918" max="7168" width="9.85546875" style="10"/>
    <col min="7169" max="7169" width="58.85546875" style="10" customWidth="1"/>
    <col min="7170" max="7171" width="15" style="10" customWidth="1"/>
    <col min="7172" max="7172" width="9.85546875" style="10"/>
    <col min="7173" max="7173" width="1.5703125" style="10" customWidth="1"/>
    <col min="7174" max="7424" width="9.85546875" style="10"/>
    <col min="7425" max="7425" width="58.85546875" style="10" customWidth="1"/>
    <col min="7426" max="7427" width="15" style="10" customWidth="1"/>
    <col min="7428" max="7428" width="9.85546875" style="10"/>
    <col min="7429" max="7429" width="1.5703125" style="10" customWidth="1"/>
    <col min="7430" max="7680" width="9.85546875" style="10"/>
    <col min="7681" max="7681" width="58.85546875" style="10" customWidth="1"/>
    <col min="7682" max="7683" width="15" style="10" customWidth="1"/>
    <col min="7684" max="7684" width="9.85546875" style="10"/>
    <col min="7685" max="7685" width="1.5703125" style="10" customWidth="1"/>
    <col min="7686" max="7936" width="9.85546875" style="10"/>
    <col min="7937" max="7937" width="58.85546875" style="10" customWidth="1"/>
    <col min="7938" max="7939" width="15" style="10" customWidth="1"/>
    <col min="7940" max="7940" width="9.85546875" style="10"/>
    <col min="7941" max="7941" width="1.5703125" style="10" customWidth="1"/>
    <col min="7942" max="8192" width="9.85546875" style="10"/>
    <col min="8193" max="8193" width="58.85546875" style="10" customWidth="1"/>
    <col min="8194" max="8195" width="15" style="10" customWidth="1"/>
    <col min="8196" max="8196" width="9.85546875" style="10"/>
    <col min="8197" max="8197" width="1.5703125" style="10" customWidth="1"/>
    <col min="8198" max="8448" width="9.85546875" style="10"/>
    <col min="8449" max="8449" width="58.85546875" style="10" customWidth="1"/>
    <col min="8450" max="8451" width="15" style="10" customWidth="1"/>
    <col min="8452" max="8452" width="9.85546875" style="10"/>
    <col min="8453" max="8453" width="1.5703125" style="10" customWidth="1"/>
    <col min="8454" max="8704" width="9.85546875" style="10"/>
    <col min="8705" max="8705" width="58.85546875" style="10" customWidth="1"/>
    <col min="8706" max="8707" width="15" style="10" customWidth="1"/>
    <col min="8708" max="8708" width="9.85546875" style="10"/>
    <col min="8709" max="8709" width="1.5703125" style="10" customWidth="1"/>
    <col min="8710" max="8960" width="9.85546875" style="10"/>
    <col min="8961" max="8961" width="58.85546875" style="10" customWidth="1"/>
    <col min="8962" max="8963" width="15" style="10" customWidth="1"/>
    <col min="8964" max="8964" width="9.85546875" style="10"/>
    <col min="8965" max="8965" width="1.5703125" style="10" customWidth="1"/>
    <col min="8966" max="9216" width="9.85546875" style="10"/>
    <col min="9217" max="9217" width="58.85546875" style="10" customWidth="1"/>
    <col min="9218" max="9219" width="15" style="10" customWidth="1"/>
    <col min="9220" max="9220" width="9.85546875" style="10"/>
    <col min="9221" max="9221" width="1.5703125" style="10" customWidth="1"/>
    <col min="9222" max="9472" width="9.85546875" style="10"/>
    <col min="9473" max="9473" width="58.85546875" style="10" customWidth="1"/>
    <col min="9474" max="9475" width="15" style="10" customWidth="1"/>
    <col min="9476" max="9476" width="9.85546875" style="10"/>
    <col min="9477" max="9477" width="1.5703125" style="10" customWidth="1"/>
    <col min="9478" max="9728" width="9.85546875" style="10"/>
    <col min="9729" max="9729" width="58.85546875" style="10" customWidth="1"/>
    <col min="9730" max="9731" width="15" style="10" customWidth="1"/>
    <col min="9732" max="9732" width="9.85546875" style="10"/>
    <col min="9733" max="9733" width="1.5703125" style="10" customWidth="1"/>
    <col min="9734" max="9984" width="9.85546875" style="10"/>
    <col min="9985" max="9985" width="58.85546875" style="10" customWidth="1"/>
    <col min="9986" max="9987" width="15" style="10" customWidth="1"/>
    <col min="9988" max="9988" width="9.85546875" style="10"/>
    <col min="9989" max="9989" width="1.5703125" style="10" customWidth="1"/>
    <col min="9990" max="10240" width="9.85546875" style="10"/>
    <col min="10241" max="10241" width="58.85546875" style="10" customWidth="1"/>
    <col min="10242" max="10243" width="15" style="10" customWidth="1"/>
    <col min="10244" max="10244" width="9.85546875" style="10"/>
    <col min="10245" max="10245" width="1.5703125" style="10" customWidth="1"/>
    <col min="10246" max="10496" width="9.85546875" style="10"/>
    <col min="10497" max="10497" width="58.85546875" style="10" customWidth="1"/>
    <col min="10498" max="10499" width="15" style="10" customWidth="1"/>
    <col min="10500" max="10500" width="9.85546875" style="10"/>
    <col min="10501" max="10501" width="1.5703125" style="10" customWidth="1"/>
    <col min="10502" max="10752" width="9.85546875" style="10"/>
    <col min="10753" max="10753" width="58.85546875" style="10" customWidth="1"/>
    <col min="10754" max="10755" width="15" style="10" customWidth="1"/>
    <col min="10756" max="10756" width="9.85546875" style="10"/>
    <col min="10757" max="10757" width="1.5703125" style="10" customWidth="1"/>
    <col min="10758" max="11008" width="9.85546875" style="10"/>
    <col min="11009" max="11009" width="58.85546875" style="10" customWidth="1"/>
    <col min="11010" max="11011" width="15" style="10" customWidth="1"/>
    <col min="11012" max="11012" width="9.85546875" style="10"/>
    <col min="11013" max="11013" width="1.5703125" style="10" customWidth="1"/>
    <col min="11014" max="11264" width="9.85546875" style="10"/>
    <col min="11265" max="11265" width="58.85546875" style="10" customWidth="1"/>
    <col min="11266" max="11267" width="15" style="10" customWidth="1"/>
    <col min="11268" max="11268" width="9.85546875" style="10"/>
    <col min="11269" max="11269" width="1.5703125" style="10" customWidth="1"/>
    <col min="11270" max="11520" width="9.85546875" style="10"/>
    <col min="11521" max="11521" width="58.85546875" style="10" customWidth="1"/>
    <col min="11522" max="11523" width="15" style="10" customWidth="1"/>
    <col min="11524" max="11524" width="9.85546875" style="10"/>
    <col min="11525" max="11525" width="1.5703125" style="10" customWidth="1"/>
    <col min="11526" max="11776" width="9.85546875" style="10"/>
    <col min="11777" max="11777" width="58.85546875" style="10" customWidth="1"/>
    <col min="11778" max="11779" width="15" style="10" customWidth="1"/>
    <col min="11780" max="11780" width="9.85546875" style="10"/>
    <col min="11781" max="11781" width="1.5703125" style="10" customWidth="1"/>
    <col min="11782" max="12032" width="9.85546875" style="10"/>
    <col min="12033" max="12033" width="58.85546875" style="10" customWidth="1"/>
    <col min="12034" max="12035" width="15" style="10" customWidth="1"/>
    <col min="12036" max="12036" width="9.85546875" style="10"/>
    <col min="12037" max="12037" width="1.5703125" style="10" customWidth="1"/>
    <col min="12038" max="12288" width="9.85546875" style="10"/>
    <col min="12289" max="12289" width="58.85546875" style="10" customWidth="1"/>
    <col min="12290" max="12291" width="15" style="10" customWidth="1"/>
    <col min="12292" max="12292" width="9.85546875" style="10"/>
    <col min="12293" max="12293" width="1.5703125" style="10" customWidth="1"/>
    <col min="12294" max="12544" width="9.85546875" style="10"/>
    <col min="12545" max="12545" width="58.85546875" style="10" customWidth="1"/>
    <col min="12546" max="12547" width="15" style="10" customWidth="1"/>
    <col min="12548" max="12548" width="9.85546875" style="10"/>
    <col min="12549" max="12549" width="1.5703125" style="10" customWidth="1"/>
    <col min="12550" max="12800" width="9.85546875" style="10"/>
    <col min="12801" max="12801" width="58.85546875" style="10" customWidth="1"/>
    <col min="12802" max="12803" width="15" style="10" customWidth="1"/>
    <col min="12804" max="12804" width="9.85546875" style="10"/>
    <col min="12805" max="12805" width="1.5703125" style="10" customWidth="1"/>
    <col min="12806" max="13056" width="9.85546875" style="10"/>
    <col min="13057" max="13057" width="58.85546875" style="10" customWidth="1"/>
    <col min="13058" max="13059" width="15" style="10" customWidth="1"/>
    <col min="13060" max="13060" width="9.85546875" style="10"/>
    <col min="13061" max="13061" width="1.5703125" style="10" customWidth="1"/>
    <col min="13062" max="13312" width="9.85546875" style="10"/>
    <col min="13313" max="13313" width="58.85546875" style="10" customWidth="1"/>
    <col min="13314" max="13315" width="15" style="10" customWidth="1"/>
    <col min="13316" max="13316" width="9.85546875" style="10"/>
    <col min="13317" max="13317" width="1.5703125" style="10" customWidth="1"/>
    <col min="13318" max="13568" width="9.85546875" style="10"/>
    <col min="13569" max="13569" width="58.85546875" style="10" customWidth="1"/>
    <col min="13570" max="13571" width="15" style="10" customWidth="1"/>
    <col min="13572" max="13572" width="9.85546875" style="10"/>
    <col min="13573" max="13573" width="1.5703125" style="10" customWidth="1"/>
    <col min="13574" max="13824" width="9.85546875" style="10"/>
    <col min="13825" max="13825" width="58.85546875" style="10" customWidth="1"/>
    <col min="13826" max="13827" width="15" style="10" customWidth="1"/>
    <col min="13828" max="13828" width="9.85546875" style="10"/>
    <col min="13829" max="13829" width="1.5703125" style="10" customWidth="1"/>
    <col min="13830" max="14080" width="9.85546875" style="10"/>
    <col min="14081" max="14081" width="58.85546875" style="10" customWidth="1"/>
    <col min="14082" max="14083" width="15" style="10" customWidth="1"/>
    <col min="14084" max="14084" width="9.85546875" style="10"/>
    <col min="14085" max="14085" width="1.5703125" style="10" customWidth="1"/>
    <col min="14086" max="14336" width="9.85546875" style="10"/>
    <col min="14337" max="14337" width="58.85546875" style="10" customWidth="1"/>
    <col min="14338" max="14339" width="15" style="10" customWidth="1"/>
    <col min="14340" max="14340" width="9.85546875" style="10"/>
    <col min="14341" max="14341" width="1.5703125" style="10" customWidth="1"/>
    <col min="14342" max="14592" width="9.85546875" style="10"/>
    <col min="14593" max="14593" width="58.85546875" style="10" customWidth="1"/>
    <col min="14594" max="14595" width="15" style="10" customWidth="1"/>
    <col min="14596" max="14596" width="9.85546875" style="10"/>
    <col min="14597" max="14597" width="1.5703125" style="10" customWidth="1"/>
    <col min="14598" max="14848" width="9.85546875" style="10"/>
    <col min="14849" max="14849" width="58.85546875" style="10" customWidth="1"/>
    <col min="14850" max="14851" width="15" style="10" customWidth="1"/>
    <col min="14852" max="14852" width="9.85546875" style="10"/>
    <col min="14853" max="14853" width="1.5703125" style="10" customWidth="1"/>
    <col min="14854" max="15104" width="9.85546875" style="10"/>
    <col min="15105" max="15105" width="58.85546875" style="10" customWidth="1"/>
    <col min="15106" max="15107" width="15" style="10" customWidth="1"/>
    <col min="15108" max="15108" width="9.85546875" style="10"/>
    <col min="15109" max="15109" width="1.5703125" style="10" customWidth="1"/>
    <col min="15110" max="15360" width="9.85546875" style="10"/>
    <col min="15361" max="15361" width="58.85546875" style="10" customWidth="1"/>
    <col min="15362" max="15363" width="15" style="10" customWidth="1"/>
    <col min="15364" max="15364" width="9.85546875" style="10"/>
    <col min="15365" max="15365" width="1.5703125" style="10" customWidth="1"/>
    <col min="15366" max="15616" width="9.85546875" style="10"/>
    <col min="15617" max="15617" width="58.85546875" style="10" customWidth="1"/>
    <col min="15618" max="15619" width="15" style="10" customWidth="1"/>
    <col min="15620" max="15620" width="9.85546875" style="10"/>
    <col min="15621" max="15621" width="1.5703125" style="10" customWidth="1"/>
    <col min="15622" max="15872" width="9.85546875" style="10"/>
    <col min="15873" max="15873" width="58.85546875" style="10" customWidth="1"/>
    <col min="15874" max="15875" width="15" style="10" customWidth="1"/>
    <col min="15876" max="15876" width="9.85546875" style="10"/>
    <col min="15877" max="15877" width="1.5703125" style="10" customWidth="1"/>
    <col min="15878" max="16128" width="9.85546875" style="10"/>
    <col min="16129" max="16129" width="58.85546875" style="10" customWidth="1"/>
    <col min="16130" max="16131" width="15" style="10" customWidth="1"/>
    <col min="16132" max="16132" width="9.85546875" style="10"/>
    <col min="16133" max="16133" width="1.5703125" style="10" customWidth="1"/>
    <col min="16134" max="16384" width="9.85546875" style="10"/>
  </cols>
  <sheetData>
    <row r="1" spans="1:8" s="6" customFormat="1" ht="16.5" customHeight="1" x14ac:dyDescent="0.25">
      <c r="A1" s="194" t="s">
        <v>190</v>
      </c>
      <c r="B1" s="194"/>
      <c r="C1" s="194"/>
      <c r="D1" s="194"/>
      <c r="E1" s="5"/>
      <c r="H1" s="104"/>
    </row>
    <row r="2" spans="1:8" s="6" customFormat="1" ht="16.5" customHeight="1" x14ac:dyDescent="0.25">
      <c r="A2" s="38"/>
      <c r="B2" s="38"/>
      <c r="C2" s="7"/>
      <c r="D2" s="7"/>
      <c r="E2" s="5"/>
      <c r="H2" s="104"/>
    </row>
    <row r="3" spans="1:8" s="6" customFormat="1" ht="16.5" customHeight="1" x14ac:dyDescent="0.25">
      <c r="A3" s="194" t="s">
        <v>234</v>
      </c>
      <c r="B3" s="194"/>
      <c r="C3" s="194"/>
      <c r="D3" s="194"/>
      <c r="E3" s="5"/>
      <c r="H3" s="104"/>
    </row>
    <row r="4" spans="1:8" ht="16.5" customHeight="1" x14ac:dyDescent="0.25">
      <c r="A4" s="39"/>
      <c r="B4" s="39"/>
      <c r="C4" s="40"/>
      <c r="D4" s="12"/>
      <c r="E4" s="9"/>
    </row>
    <row r="5" spans="1:8" ht="16.5" customHeight="1" x14ac:dyDescent="0.25">
      <c r="A5" s="39"/>
      <c r="B5" s="39"/>
      <c r="C5" s="40"/>
      <c r="D5" s="12"/>
      <c r="E5" s="9"/>
    </row>
    <row r="6" spans="1:8" x14ac:dyDescent="0.25">
      <c r="A6" s="39"/>
      <c r="B6" s="195" t="str">
        <f>"Year Ended "&amp;'[2]2-BS'!$B$6</f>
        <v>Year Ended December 31</v>
      </c>
      <c r="C6" s="195"/>
      <c r="D6" s="195"/>
      <c r="E6" s="9"/>
      <c r="F6" s="41" t="s">
        <v>193</v>
      </c>
      <c r="G6" s="16"/>
      <c r="H6" s="99"/>
    </row>
    <row r="7" spans="1:8" x14ac:dyDescent="0.25">
      <c r="A7" s="39"/>
      <c r="B7" s="42">
        <v>2011</v>
      </c>
      <c r="C7" s="42">
        <v>2010</v>
      </c>
      <c r="D7" s="42">
        <v>2009</v>
      </c>
      <c r="E7" s="9"/>
    </row>
    <row r="8" spans="1:8" x14ac:dyDescent="0.25">
      <c r="A8" s="39"/>
      <c r="B8" s="43"/>
      <c r="C8" s="43"/>
      <c r="D8" s="44"/>
      <c r="E8" s="9"/>
    </row>
    <row r="9" spans="1:8" x14ac:dyDescent="0.25">
      <c r="A9" s="39" t="s">
        <v>235</v>
      </c>
      <c r="B9" s="45">
        <f>-ROUND(SUM(TB!N89:N91),0)</f>
        <v>518248</v>
      </c>
      <c r="C9" s="45">
        <f>-ROUND(SUM(TB!O89:O91),0)</f>
        <v>1401305</v>
      </c>
      <c r="D9" s="45">
        <f>-ROUND(SUM(TB!P89:P91),0)</f>
        <v>2793846</v>
      </c>
      <c r="E9" s="9"/>
      <c r="F9" s="46">
        <f>B9-C9</f>
        <v>-883057</v>
      </c>
      <c r="H9" s="105"/>
    </row>
    <row r="10" spans="1:8" x14ac:dyDescent="0.25">
      <c r="A10" s="39"/>
      <c r="B10" s="184"/>
      <c r="C10" s="43"/>
      <c r="D10" s="44"/>
      <c r="E10" s="9"/>
    </row>
    <row r="11" spans="1:8" x14ac:dyDescent="0.25">
      <c r="A11" s="47" t="s">
        <v>236</v>
      </c>
      <c r="B11" s="45"/>
      <c r="C11" s="45"/>
      <c r="D11" s="48"/>
      <c r="E11" s="9"/>
    </row>
    <row r="12" spans="1:8" ht="81" customHeight="1" x14ac:dyDescent="0.25">
      <c r="A12" s="47" t="s">
        <v>237</v>
      </c>
      <c r="B12" s="45">
        <f>ROUND(GETPIVOTDATA("Amount",'PL by group'!$B$3,"Category","R&amp;D"),0)+177701</f>
        <v>22017988</v>
      </c>
      <c r="C12" s="49">
        <v>13594149</v>
      </c>
      <c r="D12" s="50">
        <v>10256739</v>
      </c>
      <c r="E12" s="9"/>
      <c r="F12" s="46">
        <f>B12-C12</f>
        <v>8423839</v>
      </c>
      <c r="H12" s="105"/>
    </row>
    <row r="13" spans="1:8" x14ac:dyDescent="0.25">
      <c r="A13" s="47" t="s">
        <v>238</v>
      </c>
      <c r="B13" s="185">
        <f>ROUND(GETPIVOTDATA("Amount",'PL by group'!$B$3,"Category","Facilities")+GETPIVOTDATA("Amount",'PL by group'!$B$3,"Category","G&amp;A")+GETPIVOTDATA("Amount",'PL by group'!$B$3,"Category","HR")+GETPIVOTDATA("Amount",'PL by group'!$B$3,"Category","IT"),0)</f>
        <v>6179912</v>
      </c>
      <c r="C13" s="51">
        <v>3977158</v>
      </c>
      <c r="D13" s="52">
        <v>3967028</v>
      </c>
      <c r="E13" s="9"/>
      <c r="F13" s="46">
        <f>B13-C13</f>
        <v>2202754</v>
      </c>
      <c r="H13" s="105"/>
    </row>
    <row r="14" spans="1:8" x14ac:dyDescent="0.25">
      <c r="A14" s="47" t="s">
        <v>239</v>
      </c>
      <c r="B14" s="186">
        <f>SUM(B12:B13)</f>
        <v>28197900</v>
      </c>
      <c r="C14" s="53">
        <f>SUM(C12:C13)</f>
        <v>17571307</v>
      </c>
      <c r="D14" s="54">
        <f>SUM(D12:D13)</f>
        <v>14223767</v>
      </c>
      <c r="E14" s="9"/>
    </row>
    <row r="15" spans="1:8" x14ac:dyDescent="0.25">
      <c r="A15" s="47"/>
      <c r="B15" s="45"/>
      <c r="C15" s="49"/>
      <c r="D15" s="50"/>
      <c r="E15" s="9"/>
    </row>
    <row r="16" spans="1:8" x14ac:dyDescent="0.25">
      <c r="A16" s="47" t="s">
        <v>240</v>
      </c>
      <c r="B16" s="187">
        <f>B9-B14</f>
        <v>-27679652</v>
      </c>
      <c r="C16" s="55">
        <f>C9-C14</f>
        <v>-16170002</v>
      </c>
      <c r="D16" s="35">
        <f>D9-D14</f>
        <v>-11429921</v>
      </c>
      <c r="E16" s="9"/>
    </row>
    <row r="17" spans="1:8" x14ac:dyDescent="0.25">
      <c r="A17" s="47" t="s">
        <v>241</v>
      </c>
      <c r="B17" s="45"/>
      <c r="C17" s="49"/>
      <c r="D17" s="50"/>
      <c r="E17" s="9"/>
    </row>
    <row r="18" spans="1:8" x14ac:dyDescent="0.25">
      <c r="A18" s="47" t="s">
        <v>242</v>
      </c>
      <c r="B18" s="45">
        <f>-ROUND(GETPIVOTDATA("Amount",'PL by group'!$B$3,"Category","Interest &amp; other income"),0)</f>
        <v>146173</v>
      </c>
      <c r="C18" s="49">
        <v>41631</v>
      </c>
      <c r="D18" s="50">
        <v>8459</v>
      </c>
      <c r="E18" s="9"/>
      <c r="F18" s="46">
        <f t="shared" ref="F18:F19" si="0">B18-C18</f>
        <v>104542</v>
      </c>
      <c r="H18" s="105"/>
    </row>
    <row r="19" spans="1:8" x14ac:dyDescent="0.25">
      <c r="A19" s="47" t="s">
        <v>243</v>
      </c>
      <c r="B19" s="185">
        <f>-ROUND(GETPIVOTDATA("Amount",'PL by group'!$B$3,"Category","Interest expense"),0)</f>
        <v>-2706</v>
      </c>
      <c r="C19" s="51">
        <v>-87915</v>
      </c>
      <c r="D19" s="52">
        <v>-45738</v>
      </c>
      <c r="E19" s="9"/>
      <c r="F19" s="46">
        <f t="shared" si="0"/>
        <v>85209</v>
      </c>
      <c r="H19" s="105"/>
    </row>
    <row r="20" spans="1:8" ht="16.5" thickBot="1" x14ac:dyDescent="0.3">
      <c r="A20" s="47" t="s">
        <v>244</v>
      </c>
      <c r="B20" s="56">
        <f>SUM(B16:B19)</f>
        <v>-27536185</v>
      </c>
      <c r="C20" s="56">
        <f>SUM(C16+C18+C19)</f>
        <v>-16216286</v>
      </c>
      <c r="D20" s="57">
        <f>SUM(D16+D18+D19)</f>
        <v>-11467200</v>
      </c>
      <c r="E20" s="9"/>
    </row>
    <row r="21" spans="1:8" ht="16.5" thickTop="1" x14ac:dyDescent="0.25">
      <c r="A21" s="39"/>
      <c r="B21" s="39"/>
      <c r="C21" s="49"/>
      <c r="D21" s="50"/>
      <c r="E21" s="9"/>
    </row>
    <row r="22" spans="1:8" x14ac:dyDescent="0.25">
      <c r="A22" s="58" t="s">
        <v>233</v>
      </c>
      <c r="B22" s="58"/>
      <c r="C22" s="49"/>
      <c r="D22" s="50"/>
      <c r="E22" s="9"/>
    </row>
    <row r="23" spans="1:8" ht="15" customHeight="1" x14ac:dyDescent="0.25">
      <c r="A23" s="39"/>
      <c r="B23" s="39"/>
      <c r="C23" s="49"/>
      <c r="D23" s="50"/>
      <c r="E23" s="9"/>
    </row>
    <row r="24" spans="1:8" ht="15" customHeight="1" x14ac:dyDescent="0.25">
      <c r="A24" s="39"/>
      <c r="B24" s="39"/>
      <c r="C24" s="49"/>
      <c r="D24" s="50"/>
      <c r="E24" s="9"/>
    </row>
    <row r="25" spans="1:8" ht="15" customHeight="1" x14ac:dyDescent="0.25">
      <c r="A25" s="39"/>
      <c r="B25" s="39"/>
      <c r="C25" s="49"/>
      <c r="D25" s="50"/>
      <c r="E25" s="9"/>
    </row>
    <row r="26" spans="1:8" ht="15" customHeight="1" x14ac:dyDescent="0.25">
      <c r="A26" s="39"/>
      <c r="B26" s="39"/>
      <c r="C26" s="49"/>
      <c r="D26" s="50"/>
      <c r="E26" s="9"/>
    </row>
    <row r="27" spans="1:8" ht="6.75" customHeight="1" x14ac:dyDescent="0.25">
      <c r="A27" s="59"/>
      <c r="B27" s="59"/>
      <c r="C27" s="60"/>
      <c r="D27" s="61"/>
      <c r="E27" s="9"/>
    </row>
    <row r="28" spans="1:8" ht="15" customHeight="1" x14ac:dyDescent="0.25">
      <c r="A28" s="39"/>
      <c r="B28" s="39"/>
      <c r="C28" s="49"/>
      <c r="D28" s="50"/>
    </row>
    <row r="29" spans="1:8" ht="15" customHeight="1" x14ac:dyDescent="0.25">
      <c r="A29" s="39"/>
      <c r="B29" s="39"/>
      <c r="C29" s="49"/>
      <c r="D29" s="50"/>
    </row>
    <row r="30" spans="1:8" ht="15" customHeight="1" x14ac:dyDescent="0.25">
      <c r="A30" s="39"/>
      <c r="B30" s="39"/>
      <c r="C30" s="49"/>
      <c r="D30" s="50"/>
    </row>
    <row r="31" spans="1:8" ht="15" customHeight="1" x14ac:dyDescent="0.25">
      <c r="A31" s="39"/>
      <c r="B31" s="39"/>
      <c r="C31" s="49"/>
      <c r="D31" s="50"/>
    </row>
    <row r="32" spans="1:8" ht="15" customHeight="1" x14ac:dyDescent="0.25">
      <c r="A32" s="39"/>
      <c r="B32" s="39"/>
      <c r="C32" s="49"/>
      <c r="D32" s="50"/>
    </row>
    <row r="33" spans="1:4" ht="15" customHeight="1" x14ac:dyDescent="0.25">
      <c r="A33" s="39"/>
      <c r="B33" s="39"/>
      <c r="C33" s="49"/>
      <c r="D33" s="50"/>
    </row>
    <row r="34" spans="1:4" ht="15" customHeight="1" x14ac:dyDescent="0.25">
      <c r="A34" s="39"/>
      <c r="B34" s="39"/>
      <c r="C34" s="49"/>
      <c r="D34" s="50"/>
    </row>
    <row r="35" spans="1:4" ht="15" customHeight="1" x14ac:dyDescent="0.25">
      <c r="A35" s="39"/>
      <c r="B35" s="39"/>
      <c r="C35" s="49"/>
      <c r="D35" s="50"/>
    </row>
    <row r="36" spans="1:4" ht="15" customHeight="1" x14ac:dyDescent="0.25">
      <c r="A36" s="39"/>
      <c r="B36" s="39"/>
      <c r="C36" s="49"/>
      <c r="D36" s="50"/>
    </row>
    <row r="37" spans="1:4" ht="15" customHeight="1" x14ac:dyDescent="0.25">
      <c r="A37" s="39"/>
      <c r="B37" s="39"/>
      <c r="C37" s="49"/>
      <c r="D37" s="50"/>
    </row>
    <row r="38" spans="1:4" ht="15" customHeight="1" x14ac:dyDescent="0.25">
      <c r="A38" s="39"/>
      <c r="B38" s="39"/>
      <c r="C38" s="49"/>
      <c r="D38" s="50"/>
    </row>
    <row r="39" spans="1:4" ht="15" customHeight="1" x14ac:dyDescent="0.25">
      <c r="A39" s="39"/>
      <c r="B39" s="39"/>
      <c r="C39" s="62"/>
      <c r="D39" s="63"/>
    </row>
    <row r="40" spans="1:4" ht="15" customHeight="1" x14ac:dyDescent="0.25">
      <c r="A40" s="39"/>
      <c r="B40" s="39"/>
      <c r="C40" s="49"/>
      <c r="D40" s="50"/>
    </row>
    <row r="41" spans="1:4" ht="15" customHeight="1" x14ac:dyDescent="0.25">
      <c r="A41" s="39"/>
      <c r="B41" s="39"/>
      <c r="C41" s="49"/>
      <c r="D41" s="50"/>
    </row>
    <row r="42" spans="1:4" ht="15" customHeight="1" x14ac:dyDescent="0.25">
      <c r="A42" s="39"/>
      <c r="B42" s="39"/>
      <c r="C42" s="49"/>
      <c r="D42" s="50"/>
    </row>
    <row r="43" spans="1:4" ht="15" customHeight="1" x14ac:dyDescent="0.25">
      <c r="A43" s="39"/>
      <c r="B43" s="39"/>
      <c r="C43" s="49"/>
      <c r="D43" s="50"/>
    </row>
    <row r="44" spans="1:4" ht="15" customHeight="1" x14ac:dyDescent="0.25">
      <c r="A44" s="39"/>
      <c r="B44" s="39"/>
      <c r="C44" s="50"/>
      <c r="D44" s="50"/>
    </row>
    <row r="45" spans="1:4" ht="15" customHeight="1" x14ac:dyDescent="0.25">
      <c r="C45" s="50"/>
      <c r="D45" s="50"/>
    </row>
    <row r="46" spans="1:4" ht="15" customHeight="1" x14ac:dyDescent="0.25">
      <c r="A46" s="64"/>
      <c r="B46" s="64"/>
      <c r="C46" s="49"/>
      <c r="D46" s="65"/>
    </row>
    <row r="47" spans="1:4" ht="15" customHeight="1" x14ac:dyDescent="0.25">
      <c r="A47" s="64"/>
      <c r="B47" s="64"/>
      <c r="C47" s="49"/>
      <c r="D47" s="65"/>
    </row>
    <row r="48" spans="1:4" ht="15" customHeight="1" x14ac:dyDescent="0.25">
      <c r="C48" s="66"/>
      <c r="D48" s="65"/>
    </row>
    <row r="49" spans="3:4" ht="15" customHeight="1" x14ac:dyDescent="0.25">
      <c r="C49" s="66"/>
      <c r="D49" s="65"/>
    </row>
    <row r="50" spans="3:4" ht="15" customHeight="1" x14ac:dyDescent="0.25">
      <c r="C50" s="66"/>
      <c r="D50" s="65"/>
    </row>
    <row r="51" spans="3:4" ht="15" customHeight="1" x14ac:dyDescent="0.25">
      <c r="C51" s="66"/>
      <c r="D51" s="65"/>
    </row>
    <row r="52" spans="3:4" ht="15" customHeight="1" x14ac:dyDescent="0.25">
      <c r="C52" s="66"/>
      <c r="D52" s="65"/>
    </row>
    <row r="53" spans="3:4" ht="15" customHeight="1" x14ac:dyDescent="0.25">
      <c r="C53" s="66"/>
      <c r="D53" s="65"/>
    </row>
    <row r="54" spans="3:4" ht="15" customHeight="1" x14ac:dyDescent="0.25">
      <c r="C54" s="66"/>
      <c r="D54" s="65"/>
    </row>
    <row r="55" spans="3:4" ht="15" customHeight="1" x14ac:dyDescent="0.25">
      <c r="C55" s="66"/>
      <c r="D55" s="65"/>
    </row>
    <row r="56" spans="3:4" ht="15" customHeight="1" x14ac:dyDescent="0.25">
      <c r="C56" s="66"/>
      <c r="D56" s="65"/>
    </row>
    <row r="57" spans="3:4" ht="15" customHeight="1" x14ac:dyDescent="0.25">
      <c r="C57" s="66"/>
      <c r="D57" s="65"/>
    </row>
    <row r="58" spans="3:4" ht="15" customHeight="1" x14ac:dyDescent="0.25">
      <c r="C58" s="67"/>
      <c r="D58" s="65"/>
    </row>
    <row r="59" spans="3:4" ht="15" customHeight="1" x14ac:dyDescent="0.25">
      <c r="C59" s="55"/>
      <c r="D59" s="35"/>
    </row>
    <row r="60" spans="3:4" ht="15" customHeight="1" x14ac:dyDescent="0.25">
      <c r="C60" s="55"/>
      <c r="D60" s="35"/>
    </row>
    <row r="61" spans="3:4" ht="15" customHeight="1" x14ac:dyDescent="0.25">
      <c r="C61" s="55"/>
      <c r="D61" s="35"/>
    </row>
    <row r="62" spans="3:4" ht="15" customHeight="1" x14ac:dyDescent="0.25">
      <c r="C62" s="55"/>
      <c r="D62" s="35"/>
    </row>
    <row r="63" spans="3:4" ht="15" customHeight="1" x14ac:dyDescent="0.25">
      <c r="C63" s="35"/>
      <c r="D63" s="35"/>
    </row>
    <row r="64" spans="3:4" ht="15" customHeight="1" x14ac:dyDescent="0.25">
      <c r="C64" s="35"/>
      <c r="D64" s="35"/>
    </row>
    <row r="65" spans="3:4" ht="15" customHeight="1" x14ac:dyDescent="0.25">
      <c r="C65" s="35"/>
      <c r="D65" s="35"/>
    </row>
    <row r="66" spans="3:4" ht="15" customHeight="1" x14ac:dyDescent="0.25">
      <c r="C66" s="35"/>
      <c r="D66" s="35"/>
    </row>
    <row r="67" spans="3:4" ht="15" customHeight="1" x14ac:dyDescent="0.25">
      <c r="C67" s="35"/>
      <c r="D67" s="35"/>
    </row>
    <row r="68" spans="3:4" ht="15" customHeight="1" x14ac:dyDescent="0.25">
      <c r="C68" s="35"/>
      <c r="D68" s="35"/>
    </row>
    <row r="69" spans="3:4" ht="15" customHeight="1" x14ac:dyDescent="0.25">
      <c r="C69" s="35"/>
      <c r="D69" s="35"/>
    </row>
    <row r="70" spans="3:4" ht="15" customHeight="1" x14ac:dyDescent="0.25">
      <c r="C70" s="35"/>
      <c r="D70" s="35"/>
    </row>
    <row r="71" spans="3:4" ht="15" customHeight="1" x14ac:dyDescent="0.25">
      <c r="C71" s="35"/>
      <c r="D71" s="35"/>
    </row>
    <row r="72" spans="3:4" ht="15" customHeight="1" x14ac:dyDescent="0.25">
      <c r="C72" s="35"/>
      <c r="D72" s="35"/>
    </row>
    <row r="73" spans="3:4" ht="15" customHeight="1" x14ac:dyDescent="0.25">
      <c r="C73" s="35"/>
      <c r="D73" s="35"/>
    </row>
    <row r="74" spans="3:4" ht="15" customHeight="1" x14ac:dyDescent="0.25">
      <c r="C74" s="35"/>
      <c r="D74" s="35"/>
    </row>
    <row r="75" spans="3:4" ht="15" customHeight="1" x14ac:dyDescent="0.25">
      <c r="C75" s="35"/>
      <c r="D75" s="35"/>
    </row>
    <row r="76" spans="3:4" ht="15" customHeight="1" x14ac:dyDescent="0.25">
      <c r="C76" s="35"/>
      <c r="D76" s="35"/>
    </row>
    <row r="77" spans="3:4" ht="15" customHeight="1" x14ac:dyDescent="0.25">
      <c r="C77" s="35"/>
      <c r="D77" s="35"/>
    </row>
    <row r="78" spans="3:4" ht="15" customHeight="1" x14ac:dyDescent="0.25">
      <c r="C78" s="35"/>
      <c r="D78" s="35"/>
    </row>
    <row r="79" spans="3:4" ht="15" customHeight="1" x14ac:dyDescent="0.25">
      <c r="C79" s="35"/>
      <c r="D79" s="35"/>
    </row>
    <row r="80" spans="3:4" ht="15" customHeight="1" x14ac:dyDescent="0.25">
      <c r="C80" s="35"/>
      <c r="D80" s="35"/>
    </row>
    <row r="81" spans="3:4" ht="15" customHeight="1" x14ac:dyDescent="0.25">
      <c r="C81" s="35"/>
      <c r="D81" s="35"/>
    </row>
    <row r="82" spans="3:4" ht="15" customHeight="1" x14ac:dyDescent="0.25">
      <c r="C82" s="35"/>
      <c r="D82" s="35"/>
    </row>
    <row r="83" spans="3:4" ht="15" customHeight="1" x14ac:dyDescent="0.25">
      <c r="C83" s="35"/>
      <c r="D83" s="35"/>
    </row>
    <row r="84" spans="3:4" ht="15" customHeight="1" x14ac:dyDescent="0.25">
      <c r="C84" s="35"/>
      <c r="D84" s="35"/>
    </row>
    <row r="85" spans="3:4" ht="15" customHeight="1" x14ac:dyDescent="0.25">
      <c r="C85" s="35"/>
      <c r="D85" s="35"/>
    </row>
    <row r="86" spans="3:4" ht="15" customHeight="1" x14ac:dyDescent="0.25">
      <c r="C86" s="35"/>
      <c r="D86" s="35"/>
    </row>
    <row r="87" spans="3:4" ht="15" customHeight="1" x14ac:dyDescent="0.25">
      <c r="C87" s="35"/>
      <c r="D87" s="35"/>
    </row>
    <row r="88" spans="3:4" ht="15" customHeight="1" x14ac:dyDescent="0.25">
      <c r="C88" s="35"/>
      <c r="D88" s="35"/>
    </row>
    <row r="89" spans="3:4" ht="15" customHeight="1" x14ac:dyDescent="0.25">
      <c r="C89" s="35"/>
      <c r="D89" s="35"/>
    </row>
    <row r="90" spans="3:4" ht="15" customHeight="1" x14ac:dyDescent="0.25">
      <c r="C90" s="35"/>
      <c r="D90" s="35"/>
    </row>
    <row r="91" spans="3:4" ht="15" customHeight="1" x14ac:dyDescent="0.25">
      <c r="C91" s="35"/>
      <c r="D91" s="35"/>
    </row>
    <row r="92" spans="3:4" ht="15" customHeight="1" x14ac:dyDescent="0.25">
      <c r="C92" s="35"/>
      <c r="D92" s="35"/>
    </row>
    <row r="93" spans="3:4" ht="15" customHeight="1" x14ac:dyDescent="0.25">
      <c r="C93" s="35"/>
      <c r="D93" s="35"/>
    </row>
    <row r="94" spans="3:4" ht="15" customHeight="1" x14ac:dyDescent="0.25">
      <c r="C94" s="35"/>
      <c r="D94" s="35"/>
    </row>
    <row r="95" spans="3:4" ht="15" customHeight="1" x14ac:dyDescent="0.25">
      <c r="C95" s="35"/>
      <c r="D95" s="35"/>
    </row>
    <row r="96" spans="3:4" ht="15" customHeight="1" x14ac:dyDescent="0.25">
      <c r="C96" s="35"/>
      <c r="D96" s="35"/>
    </row>
    <row r="97" spans="3:4" ht="15" customHeight="1" x14ac:dyDescent="0.25">
      <c r="C97" s="35"/>
      <c r="D97" s="35"/>
    </row>
    <row r="98" spans="3:4" ht="15" customHeight="1" x14ac:dyDescent="0.25">
      <c r="C98" s="35"/>
      <c r="D98" s="35"/>
    </row>
    <row r="99" spans="3:4" ht="15" customHeight="1" x14ac:dyDescent="0.25">
      <c r="C99" s="35"/>
      <c r="D99" s="35"/>
    </row>
    <row r="100" spans="3:4" ht="15" customHeight="1" x14ac:dyDescent="0.25">
      <c r="C100" s="35"/>
      <c r="D100" s="35"/>
    </row>
    <row r="101" spans="3:4" ht="15" customHeight="1" x14ac:dyDescent="0.25">
      <c r="C101" s="35"/>
      <c r="D101" s="35"/>
    </row>
    <row r="102" spans="3:4" ht="15" customHeight="1" x14ac:dyDescent="0.25">
      <c r="C102" s="35"/>
      <c r="D102" s="35"/>
    </row>
    <row r="103" spans="3:4" ht="15" customHeight="1" x14ac:dyDescent="0.25">
      <c r="C103" s="35"/>
      <c r="D103" s="35"/>
    </row>
    <row r="104" spans="3:4" ht="15" customHeight="1" x14ac:dyDescent="0.25">
      <c r="C104" s="35"/>
      <c r="D104" s="35"/>
    </row>
    <row r="105" spans="3:4" ht="15" customHeight="1" x14ac:dyDescent="0.25">
      <c r="C105" s="35"/>
      <c r="D105" s="35"/>
    </row>
    <row r="106" spans="3:4" ht="15" customHeight="1" x14ac:dyDescent="0.25">
      <c r="C106" s="35"/>
      <c r="D106" s="35"/>
    </row>
    <row r="107" spans="3:4" ht="15" customHeight="1" x14ac:dyDescent="0.25">
      <c r="C107" s="35"/>
      <c r="D107" s="35"/>
    </row>
    <row r="108" spans="3:4" ht="15" customHeight="1" x14ac:dyDescent="0.25">
      <c r="C108" s="35"/>
      <c r="D108" s="35"/>
    </row>
    <row r="109" spans="3:4" ht="15" customHeight="1" x14ac:dyDescent="0.25">
      <c r="C109" s="35"/>
      <c r="D109" s="35"/>
    </row>
    <row r="110" spans="3:4" ht="15" customHeight="1" x14ac:dyDescent="0.25">
      <c r="C110" s="35"/>
      <c r="D110" s="35"/>
    </row>
    <row r="111" spans="3:4" ht="15" customHeight="1" x14ac:dyDescent="0.25">
      <c r="C111" s="35"/>
      <c r="D111" s="35"/>
    </row>
    <row r="112" spans="3:4" ht="15" customHeight="1" x14ac:dyDescent="0.25">
      <c r="C112" s="35"/>
      <c r="D112" s="35"/>
    </row>
    <row r="113" spans="3:4" ht="15" customHeight="1" x14ac:dyDescent="0.25">
      <c r="C113" s="35"/>
      <c r="D113" s="35"/>
    </row>
    <row r="114" spans="3:4" ht="15" customHeight="1" x14ac:dyDescent="0.25">
      <c r="C114" s="35"/>
      <c r="D114" s="35"/>
    </row>
    <row r="115" spans="3:4" ht="15" customHeight="1" x14ac:dyDescent="0.25">
      <c r="C115" s="35"/>
      <c r="D115" s="35"/>
    </row>
    <row r="116" spans="3:4" ht="15" customHeight="1" x14ac:dyDescent="0.25">
      <c r="C116" s="35"/>
      <c r="D116" s="35"/>
    </row>
    <row r="117" spans="3:4" ht="15" customHeight="1" x14ac:dyDescent="0.25">
      <c r="C117" s="35"/>
      <c r="D117" s="35"/>
    </row>
    <row r="118" spans="3:4" ht="15" customHeight="1" x14ac:dyDescent="0.25">
      <c r="C118" s="35"/>
      <c r="D118" s="35"/>
    </row>
    <row r="119" spans="3:4" ht="15" customHeight="1" x14ac:dyDescent="0.25">
      <c r="C119" s="35"/>
      <c r="D119" s="35"/>
    </row>
    <row r="120" spans="3:4" ht="15" customHeight="1" x14ac:dyDescent="0.25">
      <c r="C120" s="35"/>
      <c r="D120" s="35"/>
    </row>
    <row r="121" spans="3:4" ht="15" customHeight="1" x14ac:dyDescent="0.25">
      <c r="C121" s="35"/>
      <c r="D121" s="35"/>
    </row>
    <row r="122" spans="3:4" ht="15" customHeight="1" x14ac:dyDescent="0.25">
      <c r="C122" s="35"/>
      <c r="D122" s="35"/>
    </row>
    <row r="123" spans="3:4" ht="15" customHeight="1" x14ac:dyDescent="0.25">
      <c r="C123" s="35"/>
      <c r="D123" s="35"/>
    </row>
    <row r="124" spans="3:4" ht="15" customHeight="1" x14ac:dyDescent="0.25">
      <c r="C124" s="35"/>
      <c r="D124" s="35"/>
    </row>
    <row r="125" spans="3:4" ht="15" customHeight="1" x14ac:dyDescent="0.25">
      <c r="C125" s="35"/>
      <c r="D125" s="35"/>
    </row>
    <row r="126" spans="3:4" ht="15" customHeight="1" x14ac:dyDescent="0.25">
      <c r="C126" s="35"/>
      <c r="D126" s="35"/>
    </row>
    <row r="127" spans="3:4" ht="15" customHeight="1" x14ac:dyDescent="0.25">
      <c r="C127" s="35"/>
      <c r="D127" s="35"/>
    </row>
    <row r="128" spans="3:4" ht="15" customHeight="1" x14ac:dyDescent="0.25">
      <c r="C128" s="35"/>
      <c r="D128" s="35"/>
    </row>
    <row r="129" spans="3:4" ht="15" customHeight="1" x14ac:dyDescent="0.25">
      <c r="C129" s="35"/>
      <c r="D129" s="35"/>
    </row>
    <row r="130" spans="3:4" ht="15" customHeight="1" x14ac:dyDescent="0.25">
      <c r="C130" s="35"/>
      <c r="D130" s="35"/>
    </row>
    <row r="131" spans="3:4" ht="15" customHeight="1" x14ac:dyDescent="0.25">
      <c r="C131" s="35"/>
      <c r="D131" s="35"/>
    </row>
    <row r="132" spans="3:4" ht="15" customHeight="1" x14ac:dyDescent="0.25">
      <c r="C132" s="35"/>
      <c r="D132" s="35"/>
    </row>
    <row r="133" spans="3:4" ht="15" customHeight="1" x14ac:dyDescent="0.25">
      <c r="C133" s="35"/>
      <c r="D133" s="35"/>
    </row>
    <row r="134" spans="3:4" ht="15" customHeight="1" x14ac:dyDescent="0.25">
      <c r="C134" s="35"/>
      <c r="D134" s="35"/>
    </row>
    <row r="135" spans="3:4" ht="15" customHeight="1" x14ac:dyDescent="0.25">
      <c r="C135" s="35"/>
      <c r="D135" s="35"/>
    </row>
    <row r="136" spans="3:4" ht="15" customHeight="1" x14ac:dyDescent="0.25">
      <c r="C136" s="35"/>
      <c r="D136" s="35"/>
    </row>
    <row r="137" spans="3:4" ht="15" customHeight="1" x14ac:dyDescent="0.25">
      <c r="C137" s="35"/>
      <c r="D137" s="35"/>
    </row>
    <row r="138" spans="3:4" ht="15" customHeight="1" x14ac:dyDescent="0.25">
      <c r="C138" s="35"/>
      <c r="D138" s="35"/>
    </row>
    <row r="139" spans="3:4" ht="15" customHeight="1" x14ac:dyDescent="0.25">
      <c r="C139" s="35"/>
      <c r="D139" s="35"/>
    </row>
    <row r="140" spans="3:4" ht="15" customHeight="1" x14ac:dyDescent="0.25">
      <c r="C140" s="35"/>
      <c r="D140" s="35"/>
    </row>
    <row r="141" spans="3:4" ht="15" customHeight="1" x14ac:dyDescent="0.25">
      <c r="C141" s="35"/>
      <c r="D141" s="35"/>
    </row>
    <row r="142" spans="3:4" ht="15" customHeight="1" x14ac:dyDescent="0.25">
      <c r="C142" s="35"/>
      <c r="D142" s="35"/>
    </row>
    <row r="143" spans="3:4" ht="15" customHeight="1" x14ac:dyDescent="0.25">
      <c r="C143" s="35"/>
      <c r="D143" s="35"/>
    </row>
    <row r="144" spans="3:4" ht="15" customHeight="1" x14ac:dyDescent="0.25">
      <c r="C144" s="35"/>
      <c r="D144" s="35"/>
    </row>
    <row r="145" spans="3:4" ht="15" customHeight="1" x14ac:dyDescent="0.25">
      <c r="C145" s="35"/>
      <c r="D145" s="35"/>
    </row>
    <row r="146" spans="3:4" ht="15" customHeight="1" x14ac:dyDescent="0.25">
      <c r="C146" s="35"/>
      <c r="D146" s="35"/>
    </row>
    <row r="147" spans="3:4" ht="15" customHeight="1" x14ac:dyDescent="0.25">
      <c r="C147" s="35"/>
      <c r="D147" s="35"/>
    </row>
    <row r="148" spans="3:4" ht="15" customHeight="1" x14ac:dyDescent="0.25">
      <c r="C148" s="35"/>
      <c r="D148" s="35"/>
    </row>
    <row r="149" spans="3:4" ht="15" customHeight="1" x14ac:dyDescent="0.25">
      <c r="C149" s="35"/>
      <c r="D149" s="35"/>
    </row>
    <row r="150" spans="3:4" ht="15" customHeight="1" x14ac:dyDescent="0.25">
      <c r="C150" s="35"/>
      <c r="D150" s="35"/>
    </row>
    <row r="151" spans="3:4" ht="15" customHeight="1" x14ac:dyDescent="0.25">
      <c r="C151" s="35"/>
      <c r="D151" s="35"/>
    </row>
    <row r="152" spans="3:4" ht="15" customHeight="1" x14ac:dyDescent="0.25">
      <c r="C152" s="35"/>
      <c r="D152" s="35"/>
    </row>
    <row r="153" spans="3:4" ht="15" customHeight="1" x14ac:dyDescent="0.25">
      <c r="C153" s="35"/>
      <c r="D153" s="35"/>
    </row>
    <row r="154" spans="3:4" ht="15" customHeight="1" x14ac:dyDescent="0.25">
      <c r="C154" s="35"/>
      <c r="D154" s="35"/>
    </row>
    <row r="155" spans="3:4" ht="15" customHeight="1" x14ac:dyDescent="0.25">
      <c r="C155" s="35"/>
      <c r="D155" s="35"/>
    </row>
    <row r="156" spans="3:4" ht="15" customHeight="1" x14ac:dyDescent="0.25">
      <c r="C156" s="35"/>
      <c r="D156" s="35"/>
    </row>
    <row r="157" spans="3:4" ht="15" customHeight="1" x14ac:dyDescent="0.25">
      <c r="C157" s="35"/>
      <c r="D157" s="35"/>
    </row>
    <row r="158" spans="3:4" ht="15" customHeight="1" x14ac:dyDescent="0.25">
      <c r="C158" s="35"/>
      <c r="D158" s="35"/>
    </row>
    <row r="159" spans="3:4" ht="15" customHeight="1" x14ac:dyDescent="0.25">
      <c r="C159" s="35"/>
      <c r="D159" s="35"/>
    </row>
    <row r="160" spans="3:4" ht="15" customHeight="1" x14ac:dyDescent="0.25">
      <c r="C160" s="35"/>
      <c r="D160" s="35"/>
    </row>
    <row r="161" spans="3:4" ht="15" customHeight="1" x14ac:dyDescent="0.25">
      <c r="C161" s="35"/>
      <c r="D161" s="35"/>
    </row>
    <row r="162" spans="3:4" ht="15" customHeight="1" x14ac:dyDescent="0.25">
      <c r="C162" s="35"/>
      <c r="D162" s="35"/>
    </row>
    <row r="163" spans="3:4" ht="15" customHeight="1" x14ac:dyDescent="0.25">
      <c r="C163" s="35"/>
      <c r="D163" s="35"/>
    </row>
    <row r="164" spans="3:4" ht="15" customHeight="1" x14ac:dyDescent="0.25">
      <c r="C164" s="35"/>
      <c r="D164" s="35"/>
    </row>
    <row r="165" spans="3:4" ht="15" customHeight="1" x14ac:dyDescent="0.25">
      <c r="C165" s="35"/>
      <c r="D165" s="35"/>
    </row>
    <row r="166" spans="3:4" ht="15" customHeight="1" x14ac:dyDescent="0.25">
      <c r="C166" s="35"/>
      <c r="D166" s="35"/>
    </row>
    <row r="167" spans="3:4" ht="15" customHeight="1" x14ac:dyDescent="0.25">
      <c r="C167" s="35"/>
      <c r="D167" s="35"/>
    </row>
    <row r="168" spans="3:4" ht="15" customHeight="1" x14ac:dyDescent="0.25">
      <c r="C168" s="35"/>
      <c r="D168" s="35"/>
    </row>
    <row r="169" spans="3:4" ht="15" customHeight="1" x14ac:dyDescent="0.25">
      <c r="C169" s="35"/>
      <c r="D169" s="35"/>
    </row>
    <row r="170" spans="3:4" ht="15" customHeight="1" x14ac:dyDescent="0.25">
      <c r="C170" s="35"/>
      <c r="D170" s="35"/>
    </row>
    <row r="171" spans="3:4" ht="15" customHeight="1" x14ac:dyDescent="0.25">
      <c r="C171" s="35"/>
      <c r="D171" s="35"/>
    </row>
    <row r="172" spans="3:4" ht="15" customHeight="1" x14ac:dyDescent="0.25">
      <c r="C172" s="35"/>
      <c r="D172" s="35"/>
    </row>
    <row r="173" spans="3:4" ht="15" customHeight="1" x14ac:dyDescent="0.25">
      <c r="C173" s="35"/>
      <c r="D173" s="35"/>
    </row>
    <row r="174" spans="3:4" ht="15" customHeight="1" x14ac:dyDescent="0.25">
      <c r="C174" s="35"/>
      <c r="D174" s="35"/>
    </row>
    <row r="175" spans="3:4" ht="15" customHeight="1" x14ac:dyDescent="0.25">
      <c r="C175" s="35"/>
      <c r="D175" s="35"/>
    </row>
    <row r="176" spans="3:4" ht="15" customHeight="1" x14ac:dyDescent="0.25">
      <c r="C176" s="35"/>
      <c r="D176" s="35"/>
    </row>
    <row r="177" spans="3:4" ht="15" customHeight="1" x14ac:dyDescent="0.25">
      <c r="C177" s="35"/>
      <c r="D177" s="35"/>
    </row>
    <row r="178" spans="3:4" ht="15" customHeight="1" x14ac:dyDescent="0.25">
      <c r="C178" s="35"/>
      <c r="D178" s="35"/>
    </row>
    <row r="179" spans="3:4" ht="15" customHeight="1" x14ac:dyDescent="0.25">
      <c r="C179" s="35"/>
      <c r="D179" s="35"/>
    </row>
    <row r="180" spans="3:4" ht="15" customHeight="1" x14ac:dyDescent="0.25">
      <c r="C180" s="35"/>
      <c r="D180" s="35"/>
    </row>
    <row r="181" spans="3:4" ht="15" customHeight="1" x14ac:dyDescent="0.25">
      <c r="C181" s="35"/>
      <c r="D181" s="35"/>
    </row>
    <row r="182" spans="3:4" ht="15" customHeight="1" x14ac:dyDescent="0.25">
      <c r="C182" s="35"/>
      <c r="D182" s="35"/>
    </row>
    <row r="183" spans="3:4" ht="15" customHeight="1" x14ac:dyDescent="0.25">
      <c r="C183" s="35"/>
      <c r="D183" s="35"/>
    </row>
    <row r="184" spans="3:4" ht="15" customHeight="1" x14ac:dyDescent="0.25">
      <c r="C184" s="35"/>
      <c r="D184" s="35"/>
    </row>
    <row r="185" spans="3:4" ht="15" customHeight="1" x14ac:dyDescent="0.25">
      <c r="C185" s="35"/>
      <c r="D185" s="35"/>
    </row>
    <row r="186" spans="3:4" ht="15" customHeight="1" x14ac:dyDescent="0.25">
      <c r="C186" s="35"/>
      <c r="D186" s="35"/>
    </row>
    <row r="187" spans="3:4" ht="15" customHeight="1" x14ac:dyDescent="0.25">
      <c r="C187" s="35"/>
      <c r="D187" s="35"/>
    </row>
    <row r="188" spans="3:4" ht="15" customHeight="1" x14ac:dyDescent="0.25">
      <c r="C188" s="35"/>
      <c r="D188" s="35"/>
    </row>
    <row r="189" spans="3:4" ht="15" customHeight="1" x14ac:dyDescent="0.25">
      <c r="C189" s="35"/>
      <c r="D189" s="35"/>
    </row>
    <row r="190" spans="3:4" ht="15" customHeight="1" x14ac:dyDescent="0.25">
      <c r="C190" s="35"/>
      <c r="D190" s="35"/>
    </row>
    <row r="191" spans="3:4" ht="15" customHeight="1" x14ac:dyDescent="0.25">
      <c r="C191" s="35"/>
      <c r="D191" s="35"/>
    </row>
    <row r="192" spans="3:4" ht="15" customHeight="1" x14ac:dyDescent="0.25">
      <c r="C192" s="35"/>
      <c r="D192" s="35"/>
    </row>
    <row r="193" spans="3:4" ht="15" customHeight="1" x14ac:dyDescent="0.25">
      <c r="C193" s="35"/>
      <c r="D193" s="35"/>
    </row>
    <row r="194" spans="3:4" ht="15" customHeight="1" x14ac:dyDescent="0.25">
      <c r="C194" s="35"/>
      <c r="D194" s="35"/>
    </row>
    <row r="195" spans="3:4" ht="15" customHeight="1" x14ac:dyDescent="0.25">
      <c r="C195" s="35"/>
      <c r="D195" s="35"/>
    </row>
    <row r="196" spans="3:4" ht="15" customHeight="1" x14ac:dyDescent="0.25"/>
    <row r="197" spans="3:4" ht="15" customHeight="1" x14ac:dyDescent="0.25"/>
    <row r="198" spans="3:4" ht="15" customHeight="1" x14ac:dyDescent="0.25"/>
    <row r="199" spans="3:4" ht="15" customHeight="1" x14ac:dyDescent="0.25"/>
    <row r="200" spans="3:4" ht="15" customHeight="1" x14ac:dyDescent="0.25"/>
    <row r="201" spans="3:4" ht="15" customHeight="1" x14ac:dyDescent="0.25"/>
    <row r="202" spans="3:4" ht="15" customHeight="1" x14ac:dyDescent="0.25"/>
    <row r="203" spans="3:4" ht="15" customHeight="1" x14ac:dyDescent="0.25"/>
    <row r="204" spans="3:4" ht="15" customHeight="1" x14ac:dyDescent="0.25"/>
    <row r="205" spans="3:4" ht="15" customHeight="1" x14ac:dyDescent="0.25"/>
    <row r="206" spans="3:4" ht="15" customHeight="1" x14ac:dyDescent="0.25"/>
    <row r="207" spans="3:4" ht="15" customHeight="1" x14ac:dyDescent="0.25"/>
    <row r="208" spans="3:4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</sheetData>
  <mergeCells count="3">
    <mergeCell ref="A1:D1"/>
    <mergeCell ref="A3:D3"/>
    <mergeCell ref="B6:D6"/>
  </mergeCells>
  <pageMargins left="1" right="1" top="1" bottom="0.75" header="0.5" footer="0.5"/>
  <pageSetup firstPageNumber="3" orientation="portrait" cellComments="asDisplayed" useFirstPageNumber="1" r:id="rId1"/>
  <headerFooter alignWithMargins="0">
    <oddFooter xml:space="preserve">&amp;R&amp;P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I2237"/>
  <sheetViews>
    <sheetView workbookViewId="0">
      <pane xSplit="1" ySplit="8" topLeftCell="B9" activePane="bottomRight" state="frozen"/>
      <selection activeCell="H8" sqref="H8"/>
      <selection pane="topRight" activeCell="H8" sqref="H8"/>
      <selection pane="bottomLeft" activeCell="H8" sqref="H8"/>
      <selection pane="bottomRight" activeCell="H8" sqref="H8"/>
    </sheetView>
  </sheetViews>
  <sheetFormatPr defaultRowHeight="15.75" x14ac:dyDescent="0.25"/>
  <cols>
    <col min="1" max="1" width="46" style="73" bestFit="1" customWidth="1"/>
    <col min="2" max="5" width="12.140625" style="73" customWidth="1"/>
    <col min="6" max="6" width="14.85546875" style="73" customWidth="1"/>
    <col min="7" max="7" width="14" style="73" customWidth="1"/>
    <col min="8" max="8" width="12.7109375" style="73" customWidth="1"/>
    <col min="9" max="9" width="14.42578125" style="73" customWidth="1"/>
    <col min="10" max="256" width="9.140625" style="73"/>
    <col min="257" max="257" width="46" style="73" bestFit="1" customWidth="1"/>
    <col min="258" max="261" width="12.140625" style="73" customWidth="1"/>
    <col min="262" max="262" width="14.85546875" style="73" customWidth="1"/>
    <col min="263" max="263" width="14" style="73" customWidth="1"/>
    <col min="264" max="264" width="12.7109375" style="73" customWidth="1"/>
    <col min="265" max="265" width="14.42578125" style="73" customWidth="1"/>
    <col min="266" max="512" width="9.140625" style="73"/>
    <col min="513" max="513" width="46" style="73" bestFit="1" customWidth="1"/>
    <col min="514" max="517" width="12.140625" style="73" customWidth="1"/>
    <col min="518" max="518" width="14.85546875" style="73" customWidth="1"/>
    <col min="519" max="519" width="14" style="73" customWidth="1"/>
    <col min="520" max="520" width="12.7109375" style="73" customWidth="1"/>
    <col min="521" max="521" width="14.42578125" style="73" customWidth="1"/>
    <col min="522" max="768" width="9.140625" style="73"/>
    <col min="769" max="769" width="46" style="73" bestFit="1" customWidth="1"/>
    <col min="770" max="773" width="12.140625" style="73" customWidth="1"/>
    <col min="774" max="774" width="14.85546875" style="73" customWidth="1"/>
    <col min="775" max="775" width="14" style="73" customWidth="1"/>
    <col min="776" max="776" width="12.7109375" style="73" customWidth="1"/>
    <col min="777" max="777" width="14.42578125" style="73" customWidth="1"/>
    <col min="778" max="1024" width="9.140625" style="73"/>
    <col min="1025" max="1025" width="46" style="73" bestFit="1" customWidth="1"/>
    <col min="1026" max="1029" width="12.140625" style="73" customWidth="1"/>
    <col min="1030" max="1030" width="14.85546875" style="73" customWidth="1"/>
    <col min="1031" max="1031" width="14" style="73" customWidth="1"/>
    <col min="1032" max="1032" width="12.7109375" style="73" customWidth="1"/>
    <col min="1033" max="1033" width="14.42578125" style="73" customWidth="1"/>
    <col min="1034" max="1280" width="9.140625" style="73"/>
    <col min="1281" max="1281" width="46" style="73" bestFit="1" customWidth="1"/>
    <col min="1282" max="1285" width="12.140625" style="73" customWidth="1"/>
    <col min="1286" max="1286" width="14.85546875" style="73" customWidth="1"/>
    <col min="1287" max="1287" width="14" style="73" customWidth="1"/>
    <col min="1288" max="1288" width="12.7109375" style="73" customWidth="1"/>
    <col min="1289" max="1289" width="14.42578125" style="73" customWidth="1"/>
    <col min="1290" max="1536" width="9.140625" style="73"/>
    <col min="1537" max="1537" width="46" style="73" bestFit="1" customWidth="1"/>
    <col min="1538" max="1541" width="12.140625" style="73" customWidth="1"/>
    <col min="1542" max="1542" width="14.85546875" style="73" customWidth="1"/>
    <col min="1543" max="1543" width="14" style="73" customWidth="1"/>
    <col min="1544" max="1544" width="12.7109375" style="73" customWidth="1"/>
    <col min="1545" max="1545" width="14.42578125" style="73" customWidth="1"/>
    <col min="1546" max="1792" width="9.140625" style="73"/>
    <col min="1793" max="1793" width="46" style="73" bestFit="1" customWidth="1"/>
    <col min="1794" max="1797" width="12.140625" style="73" customWidth="1"/>
    <col min="1798" max="1798" width="14.85546875" style="73" customWidth="1"/>
    <col min="1799" max="1799" width="14" style="73" customWidth="1"/>
    <col min="1800" max="1800" width="12.7109375" style="73" customWidth="1"/>
    <col min="1801" max="1801" width="14.42578125" style="73" customWidth="1"/>
    <col min="1802" max="2048" width="9.140625" style="73"/>
    <col min="2049" max="2049" width="46" style="73" bestFit="1" customWidth="1"/>
    <col min="2050" max="2053" width="12.140625" style="73" customWidth="1"/>
    <col min="2054" max="2054" width="14.85546875" style="73" customWidth="1"/>
    <col min="2055" max="2055" width="14" style="73" customWidth="1"/>
    <col min="2056" max="2056" width="12.7109375" style="73" customWidth="1"/>
    <col min="2057" max="2057" width="14.42578125" style="73" customWidth="1"/>
    <col min="2058" max="2304" width="9.140625" style="73"/>
    <col min="2305" max="2305" width="46" style="73" bestFit="1" customWidth="1"/>
    <col min="2306" max="2309" width="12.140625" style="73" customWidth="1"/>
    <col min="2310" max="2310" width="14.85546875" style="73" customWidth="1"/>
    <col min="2311" max="2311" width="14" style="73" customWidth="1"/>
    <col min="2312" max="2312" width="12.7109375" style="73" customWidth="1"/>
    <col min="2313" max="2313" width="14.42578125" style="73" customWidth="1"/>
    <col min="2314" max="2560" width="9.140625" style="73"/>
    <col min="2561" max="2561" width="46" style="73" bestFit="1" customWidth="1"/>
    <col min="2562" max="2565" width="12.140625" style="73" customWidth="1"/>
    <col min="2566" max="2566" width="14.85546875" style="73" customWidth="1"/>
    <col min="2567" max="2567" width="14" style="73" customWidth="1"/>
    <col min="2568" max="2568" width="12.7109375" style="73" customWidth="1"/>
    <col min="2569" max="2569" width="14.42578125" style="73" customWidth="1"/>
    <col min="2570" max="2816" width="9.140625" style="73"/>
    <col min="2817" max="2817" width="46" style="73" bestFit="1" customWidth="1"/>
    <col min="2818" max="2821" width="12.140625" style="73" customWidth="1"/>
    <col min="2822" max="2822" width="14.85546875" style="73" customWidth="1"/>
    <col min="2823" max="2823" width="14" style="73" customWidth="1"/>
    <col min="2824" max="2824" width="12.7109375" style="73" customWidth="1"/>
    <col min="2825" max="2825" width="14.42578125" style="73" customWidth="1"/>
    <col min="2826" max="3072" width="9.140625" style="73"/>
    <col min="3073" max="3073" width="46" style="73" bestFit="1" customWidth="1"/>
    <col min="3074" max="3077" width="12.140625" style="73" customWidth="1"/>
    <col min="3078" max="3078" width="14.85546875" style="73" customWidth="1"/>
    <col min="3079" max="3079" width="14" style="73" customWidth="1"/>
    <col min="3080" max="3080" width="12.7109375" style="73" customWidth="1"/>
    <col min="3081" max="3081" width="14.42578125" style="73" customWidth="1"/>
    <col min="3082" max="3328" width="9.140625" style="73"/>
    <col min="3329" max="3329" width="46" style="73" bestFit="1" customWidth="1"/>
    <col min="3330" max="3333" width="12.140625" style="73" customWidth="1"/>
    <col min="3334" max="3334" width="14.85546875" style="73" customWidth="1"/>
    <col min="3335" max="3335" width="14" style="73" customWidth="1"/>
    <col min="3336" max="3336" width="12.7109375" style="73" customWidth="1"/>
    <col min="3337" max="3337" width="14.42578125" style="73" customWidth="1"/>
    <col min="3338" max="3584" width="9.140625" style="73"/>
    <col min="3585" max="3585" width="46" style="73" bestFit="1" customWidth="1"/>
    <col min="3586" max="3589" width="12.140625" style="73" customWidth="1"/>
    <col min="3590" max="3590" width="14.85546875" style="73" customWidth="1"/>
    <col min="3591" max="3591" width="14" style="73" customWidth="1"/>
    <col min="3592" max="3592" width="12.7109375" style="73" customWidth="1"/>
    <col min="3593" max="3593" width="14.42578125" style="73" customWidth="1"/>
    <col min="3594" max="3840" width="9.140625" style="73"/>
    <col min="3841" max="3841" width="46" style="73" bestFit="1" customWidth="1"/>
    <col min="3842" max="3845" width="12.140625" style="73" customWidth="1"/>
    <col min="3846" max="3846" width="14.85546875" style="73" customWidth="1"/>
    <col min="3847" max="3847" width="14" style="73" customWidth="1"/>
    <col min="3848" max="3848" width="12.7109375" style="73" customWidth="1"/>
    <col min="3849" max="3849" width="14.42578125" style="73" customWidth="1"/>
    <col min="3850" max="4096" width="9.140625" style="73"/>
    <col min="4097" max="4097" width="46" style="73" bestFit="1" customWidth="1"/>
    <col min="4098" max="4101" width="12.140625" style="73" customWidth="1"/>
    <col min="4102" max="4102" width="14.85546875" style="73" customWidth="1"/>
    <col min="4103" max="4103" width="14" style="73" customWidth="1"/>
    <col min="4104" max="4104" width="12.7109375" style="73" customWidth="1"/>
    <col min="4105" max="4105" width="14.42578125" style="73" customWidth="1"/>
    <col min="4106" max="4352" width="9.140625" style="73"/>
    <col min="4353" max="4353" width="46" style="73" bestFit="1" customWidth="1"/>
    <col min="4354" max="4357" width="12.140625" style="73" customWidth="1"/>
    <col min="4358" max="4358" width="14.85546875" style="73" customWidth="1"/>
    <col min="4359" max="4359" width="14" style="73" customWidth="1"/>
    <col min="4360" max="4360" width="12.7109375" style="73" customWidth="1"/>
    <col min="4361" max="4361" width="14.42578125" style="73" customWidth="1"/>
    <col min="4362" max="4608" width="9.140625" style="73"/>
    <col min="4609" max="4609" width="46" style="73" bestFit="1" customWidth="1"/>
    <col min="4610" max="4613" width="12.140625" style="73" customWidth="1"/>
    <col min="4614" max="4614" width="14.85546875" style="73" customWidth="1"/>
    <col min="4615" max="4615" width="14" style="73" customWidth="1"/>
    <col min="4616" max="4616" width="12.7109375" style="73" customWidth="1"/>
    <col min="4617" max="4617" width="14.42578125" style="73" customWidth="1"/>
    <col min="4618" max="4864" width="9.140625" style="73"/>
    <col min="4865" max="4865" width="46" style="73" bestFit="1" customWidth="1"/>
    <col min="4866" max="4869" width="12.140625" style="73" customWidth="1"/>
    <col min="4870" max="4870" width="14.85546875" style="73" customWidth="1"/>
    <col min="4871" max="4871" width="14" style="73" customWidth="1"/>
    <col min="4872" max="4872" width="12.7109375" style="73" customWidth="1"/>
    <col min="4873" max="4873" width="14.42578125" style="73" customWidth="1"/>
    <col min="4874" max="5120" width="9.140625" style="73"/>
    <col min="5121" max="5121" width="46" style="73" bestFit="1" customWidth="1"/>
    <col min="5122" max="5125" width="12.140625" style="73" customWidth="1"/>
    <col min="5126" max="5126" width="14.85546875" style="73" customWidth="1"/>
    <col min="5127" max="5127" width="14" style="73" customWidth="1"/>
    <col min="5128" max="5128" width="12.7109375" style="73" customWidth="1"/>
    <col min="5129" max="5129" width="14.42578125" style="73" customWidth="1"/>
    <col min="5130" max="5376" width="9.140625" style="73"/>
    <col min="5377" max="5377" width="46" style="73" bestFit="1" customWidth="1"/>
    <col min="5378" max="5381" width="12.140625" style="73" customWidth="1"/>
    <col min="5382" max="5382" width="14.85546875" style="73" customWidth="1"/>
    <col min="5383" max="5383" width="14" style="73" customWidth="1"/>
    <col min="5384" max="5384" width="12.7109375" style="73" customWidth="1"/>
    <col min="5385" max="5385" width="14.42578125" style="73" customWidth="1"/>
    <col min="5386" max="5632" width="9.140625" style="73"/>
    <col min="5633" max="5633" width="46" style="73" bestFit="1" customWidth="1"/>
    <col min="5634" max="5637" width="12.140625" style="73" customWidth="1"/>
    <col min="5638" max="5638" width="14.85546875" style="73" customWidth="1"/>
    <col min="5639" max="5639" width="14" style="73" customWidth="1"/>
    <col min="5640" max="5640" width="12.7109375" style="73" customWidth="1"/>
    <col min="5641" max="5641" width="14.42578125" style="73" customWidth="1"/>
    <col min="5642" max="5888" width="9.140625" style="73"/>
    <col min="5889" max="5889" width="46" style="73" bestFit="1" customWidth="1"/>
    <col min="5890" max="5893" width="12.140625" style="73" customWidth="1"/>
    <col min="5894" max="5894" width="14.85546875" style="73" customWidth="1"/>
    <col min="5895" max="5895" width="14" style="73" customWidth="1"/>
    <col min="5896" max="5896" width="12.7109375" style="73" customWidth="1"/>
    <col min="5897" max="5897" width="14.42578125" style="73" customWidth="1"/>
    <col min="5898" max="6144" width="9.140625" style="73"/>
    <col min="6145" max="6145" width="46" style="73" bestFit="1" customWidth="1"/>
    <col min="6146" max="6149" width="12.140625" style="73" customWidth="1"/>
    <col min="6150" max="6150" width="14.85546875" style="73" customWidth="1"/>
    <col min="6151" max="6151" width="14" style="73" customWidth="1"/>
    <col min="6152" max="6152" width="12.7109375" style="73" customWidth="1"/>
    <col min="6153" max="6153" width="14.42578125" style="73" customWidth="1"/>
    <col min="6154" max="6400" width="9.140625" style="73"/>
    <col min="6401" max="6401" width="46" style="73" bestFit="1" customWidth="1"/>
    <col min="6402" max="6405" width="12.140625" style="73" customWidth="1"/>
    <col min="6406" max="6406" width="14.85546875" style="73" customWidth="1"/>
    <col min="6407" max="6407" width="14" style="73" customWidth="1"/>
    <col min="6408" max="6408" width="12.7109375" style="73" customWidth="1"/>
    <col min="6409" max="6409" width="14.42578125" style="73" customWidth="1"/>
    <col min="6410" max="6656" width="9.140625" style="73"/>
    <col min="6657" max="6657" width="46" style="73" bestFit="1" customWidth="1"/>
    <col min="6658" max="6661" width="12.140625" style="73" customWidth="1"/>
    <col min="6662" max="6662" width="14.85546875" style="73" customWidth="1"/>
    <col min="6663" max="6663" width="14" style="73" customWidth="1"/>
    <col min="6664" max="6664" width="12.7109375" style="73" customWidth="1"/>
    <col min="6665" max="6665" width="14.42578125" style="73" customWidth="1"/>
    <col min="6666" max="6912" width="9.140625" style="73"/>
    <col min="6913" max="6913" width="46" style="73" bestFit="1" customWidth="1"/>
    <col min="6914" max="6917" width="12.140625" style="73" customWidth="1"/>
    <col min="6918" max="6918" width="14.85546875" style="73" customWidth="1"/>
    <col min="6919" max="6919" width="14" style="73" customWidth="1"/>
    <col min="6920" max="6920" width="12.7109375" style="73" customWidth="1"/>
    <col min="6921" max="6921" width="14.42578125" style="73" customWidth="1"/>
    <col min="6922" max="7168" width="9.140625" style="73"/>
    <col min="7169" max="7169" width="46" style="73" bestFit="1" customWidth="1"/>
    <col min="7170" max="7173" width="12.140625" style="73" customWidth="1"/>
    <col min="7174" max="7174" width="14.85546875" style="73" customWidth="1"/>
    <col min="7175" max="7175" width="14" style="73" customWidth="1"/>
    <col min="7176" max="7176" width="12.7109375" style="73" customWidth="1"/>
    <col min="7177" max="7177" width="14.42578125" style="73" customWidth="1"/>
    <col min="7178" max="7424" width="9.140625" style="73"/>
    <col min="7425" max="7425" width="46" style="73" bestFit="1" customWidth="1"/>
    <col min="7426" max="7429" width="12.140625" style="73" customWidth="1"/>
    <col min="7430" max="7430" width="14.85546875" style="73" customWidth="1"/>
    <col min="7431" max="7431" width="14" style="73" customWidth="1"/>
    <col min="7432" max="7432" width="12.7109375" style="73" customWidth="1"/>
    <col min="7433" max="7433" width="14.42578125" style="73" customWidth="1"/>
    <col min="7434" max="7680" width="9.140625" style="73"/>
    <col min="7681" max="7681" width="46" style="73" bestFit="1" customWidth="1"/>
    <col min="7682" max="7685" width="12.140625" style="73" customWidth="1"/>
    <col min="7686" max="7686" width="14.85546875" style="73" customWidth="1"/>
    <col min="7687" max="7687" width="14" style="73" customWidth="1"/>
    <col min="7688" max="7688" width="12.7109375" style="73" customWidth="1"/>
    <col min="7689" max="7689" width="14.42578125" style="73" customWidth="1"/>
    <col min="7690" max="7936" width="9.140625" style="73"/>
    <col min="7937" max="7937" width="46" style="73" bestFit="1" customWidth="1"/>
    <col min="7938" max="7941" width="12.140625" style="73" customWidth="1"/>
    <col min="7942" max="7942" width="14.85546875" style="73" customWidth="1"/>
    <col min="7943" max="7943" width="14" style="73" customWidth="1"/>
    <col min="7944" max="7944" width="12.7109375" style="73" customWidth="1"/>
    <col min="7945" max="7945" width="14.42578125" style="73" customWidth="1"/>
    <col min="7946" max="8192" width="9.140625" style="73"/>
    <col min="8193" max="8193" width="46" style="73" bestFit="1" customWidth="1"/>
    <col min="8194" max="8197" width="12.140625" style="73" customWidth="1"/>
    <col min="8198" max="8198" width="14.85546875" style="73" customWidth="1"/>
    <col min="8199" max="8199" width="14" style="73" customWidth="1"/>
    <col min="8200" max="8200" width="12.7109375" style="73" customWidth="1"/>
    <col min="8201" max="8201" width="14.42578125" style="73" customWidth="1"/>
    <col min="8202" max="8448" width="9.140625" style="73"/>
    <col min="8449" max="8449" width="46" style="73" bestFit="1" customWidth="1"/>
    <col min="8450" max="8453" width="12.140625" style="73" customWidth="1"/>
    <col min="8454" max="8454" width="14.85546875" style="73" customWidth="1"/>
    <col min="8455" max="8455" width="14" style="73" customWidth="1"/>
    <col min="8456" max="8456" width="12.7109375" style="73" customWidth="1"/>
    <col min="8457" max="8457" width="14.42578125" style="73" customWidth="1"/>
    <col min="8458" max="8704" width="9.140625" style="73"/>
    <col min="8705" max="8705" width="46" style="73" bestFit="1" customWidth="1"/>
    <col min="8706" max="8709" width="12.140625" style="73" customWidth="1"/>
    <col min="8710" max="8710" width="14.85546875" style="73" customWidth="1"/>
    <col min="8711" max="8711" width="14" style="73" customWidth="1"/>
    <col min="8712" max="8712" width="12.7109375" style="73" customWidth="1"/>
    <col min="8713" max="8713" width="14.42578125" style="73" customWidth="1"/>
    <col min="8714" max="8960" width="9.140625" style="73"/>
    <col min="8961" max="8961" width="46" style="73" bestFit="1" customWidth="1"/>
    <col min="8962" max="8965" width="12.140625" style="73" customWidth="1"/>
    <col min="8966" max="8966" width="14.85546875" style="73" customWidth="1"/>
    <col min="8967" max="8967" width="14" style="73" customWidth="1"/>
    <col min="8968" max="8968" width="12.7109375" style="73" customWidth="1"/>
    <col min="8969" max="8969" width="14.42578125" style="73" customWidth="1"/>
    <col min="8970" max="9216" width="9.140625" style="73"/>
    <col min="9217" max="9217" width="46" style="73" bestFit="1" customWidth="1"/>
    <col min="9218" max="9221" width="12.140625" style="73" customWidth="1"/>
    <col min="9222" max="9222" width="14.85546875" style="73" customWidth="1"/>
    <col min="9223" max="9223" width="14" style="73" customWidth="1"/>
    <col min="9224" max="9224" width="12.7109375" style="73" customWidth="1"/>
    <col min="9225" max="9225" width="14.42578125" style="73" customWidth="1"/>
    <col min="9226" max="9472" width="9.140625" style="73"/>
    <col min="9473" max="9473" width="46" style="73" bestFit="1" customWidth="1"/>
    <col min="9474" max="9477" width="12.140625" style="73" customWidth="1"/>
    <col min="9478" max="9478" width="14.85546875" style="73" customWidth="1"/>
    <col min="9479" max="9479" width="14" style="73" customWidth="1"/>
    <col min="9480" max="9480" width="12.7109375" style="73" customWidth="1"/>
    <col min="9481" max="9481" width="14.42578125" style="73" customWidth="1"/>
    <col min="9482" max="9728" width="9.140625" style="73"/>
    <col min="9729" max="9729" width="46" style="73" bestFit="1" customWidth="1"/>
    <col min="9730" max="9733" width="12.140625" style="73" customWidth="1"/>
    <col min="9734" max="9734" width="14.85546875" style="73" customWidth="1"/>
    <col min="9735" max="9735" width="14" style="73" customWidth="1"/>
    <col min="9736" max="9736" width="12.7109375" style="73" customWidth="1"/>
    <col min="9737" max="9737" width="14.42578125" style="73" customWidth="1"/>
    <col min="9738" max="9984" width="9.140625" style="73"/>
    <col min="9985" max="9985" width="46" style="73" bestFit="1" customWidth="1"/>
    <col min="9986" max="9989" width="12.140625" style="73" customWidth="1"/>
    <col min="9990" max="9990" width="14.85546875" style="73" customWidth="1"/>
    <col min="9991" max="9991" width="14" style="73" customWidth="1"/>
    <col min="9992" max="9992" width="12.7109375" style="73" customWidth="1"/>
    <col min="9993" max="9993" width="14.42578125" style="73" customWidth="1"/>
    <col min="9994" max="10240" width="9.140625" style="73"/>
    <col min="10241" max="10241" width="46" style="73" bestFit="1" customWidth="1"/>
    <col min="10242" max="10245" width="12.140625" style="73" customWidth="1"/>
    <col min="10246" max="10246" width="14.85546875" style="73" customWidth="1"/>
    <col min="10247" max="10247" width="14" style="73" customWidth="1"/>
    <col min="10248" max="10248" width="12.7109375" style="73" customWidth="1"/>
    <col min="10249" max="10249" width="14.42578125" style="73" customWidth="1"/>
    <col min="10250" max="10496" width="9.140625" style="73"/>
    <col min="10497" max="10497" width="46" style="73" bestFit="1" customWidth="1"/>
    <col min="10498" max="10501" width="12.140625" style="73" customWidth="1"/>
    <col min="10502" max="10502" width="14.85546875" style="73" customWidth="1"/>
    <col min="10503" max="10503" width="14" style="73" customWidth="1"/>
    <col min="10504" max="10504" width="12.7109375" style="73" customWidth="1"/>
    <col min="10505" max="10505" width="14.42578125" style="73" customWidth="1"/>
    <col min="10506" max="10752" width="9.140625" style="73"/>
    <col min="10753" max="10753" width="46" style="73" bestFit="1" customWidth="1"/>
    <col min="10754" max="10757" width="12.140625" style="73" customWidth="1"/>
    <col min="10758" max="10758" width="14.85546875" style="73" customWidth="1"/>
    <col min="10759" max="10759" width="14" style="73" customWidth="1"/>
    <col min="10760" max="10760" width="12.7109375" style="73" customWidth="1"/>
    <col min="10761" max="10761" width="14.42578125" style="73" customWidth="1"/>
    <col min="10762" max="11008" width="9.140625" style="73"/>
    <col min="11009" max="11009" width="46" style="73" bestFit="1" customWidth="1"/>
    <col min="11010" max="11013" width="12.140625" style="73" customWidth="1"/>
    <col min="11014" max="11014" width="14.85546875" style="73" customWidth="1"/>
    <col min="11015" max="11015" width="14" style="73" customWidth="1"/>
    <col min="11016" max="11016" width="12.7109375" style="73" customWidth="1"/>
    <col min="11017" max="11017" width="14.42578125" style="73" customWidth="1"/>
    <col min="11018" max="11264" width="9.140625" style="73"/>
    <col min="11265" max="11265" width="46" style="73" bestFit="1" customWidth="1"/>
    <col min="11266" max="11269" width="12.140625" style="73" customWidth="1"/>
    <col min="11270" max="11270" width="14.85546875" style="73" customWidth="1"/>
    <col min="11271" max="11271" width="14" style="73" customWidth="1"/>
    <col min="11272" max="11272" width="12.7109375" style="73" customWidth="1"/>
    <col min="11273" max="11273" width="14.42578125" style="73" customWidth="1"/>
    <col min="11274" max="11520" width="9.140625" style="73"/>
    <col min="11521" max="11521" width="46" style="73" bestFit="1" customWidth="1"/>
    <col min="11522" max="11525" width="12.140625" style="73" customWidth="1"/>
    <col min="11526" max="11526" width="14.85546875" style="73" customWidth="1"/>
    <col min="11527" max="11527" width="14" style="73" customWidth="1"/>
    <col min="11528" max="11528" width="12.7109375" style="73" customWidth="1"/>
    <col min="11529" max="11529" width="14.42578125" style="73" customWidth="1"/>
    <col min="11530" max="11776" width="9.140625" style="73"/>
    <col min="11777" max="11777" width="46" style="73" bestFit="1" customWidth="1"/>
    <col min="11778" max="11781" width="12.140625" style="73" customWidth="1"/>
    <col min="11782" max="11782" width="14.85546875" style="73" customWidth="1"/>
    <col min="11783" max="11783" width="14" style="73" customWidth="1"/>
    <col min="11784" max="11784" width="12.7109375" style="73" customWidth="1"/>
    <col min="11785" max="11785" width="14.42578125" style="73" customWidth="1"/>
    <col min="11786" max="12032" width="9.140625" style="73"/>
    <col min="12033" max="12033" width="46" style="73" bestFit="1" customWidth="1"/>
    <col min="12034" max="12037" width="12.140625" style="73" customWidth="1"/>
    <col min="12038" max="12038" width="14.85546875" style="73" customWidth="1"/>
    <col min="12039" max="12039" width="14" style="73" customWidth="1"/>
    <col min="12040" max="12040" width="12.7109375" style="73" customWidth="1"/>
    <col min="12041" max="12041" width="14.42578125" style="73" customWidth="1"/>
    <col min="12042" max="12288" width="9.140625" style="73"/>
    <col min="12289" max="12289" width="46" style="73" bestFit="1" customWidth="1"/>
    <col min="12290" max="12293" width="12.140625" style="73" customWidth="1"/>
    <col min="12294" max="12294" width="14.85546875" style="73" customWidth="1"/>
    <col min="12295" max="12295" width="14" style="73" customWidth="1"/>
    <col min="12296" max="12296" width="12.7109375" style="73" customWidth="1"/>
    <col min="12297" max="12297" width="14.42578125" style="73" customWidth="1"/>
    <col min="12298" max="12544" width="9.140625" style="73"/>
    <col min="12545" max="12545" width="46" style="73" bestFit="1" customWidth="1"/>
    <col min="12546" max="12549" width="12.140625" style="73" customWidth="1"/>
    <col min="12550" max="12550" width="14.85546875" style="73" customWidth="1"/>
    <col min="12551" max="12551" width="14" style="73" customWidth="1"/>
    <col min="12552" max="12552" width="12.7109375" style="73" customWidth="1"/>
    <col min="12553" max="12553" width="14.42578125" style="73" customWidth="1"/>
    <col min="12554" max="12800" width="9.140625" style="73"/>
    <col min="12801" max="12801" width="46" style="73" bestFit="1" customWidth="1"/>
    <col min="12802" max="12805" width="12.140625" style="73" customWidth="1"/>
    <col min="12806" max="12806" width="14.85546875" style="73" customWidth="1"/>
    <col min="12807" max="12807" width="14" style="73" customWidth="1"/>
    <col min="12808" max="12808" width="12.7109375" style="73" customWidth="1"/>
    <col min="12809" max="12809" width="14.42578125" style="73" customWidth="1"/>
    <col min="12810" max="13056" width="9.140625" style="73"/>
    <col min="13057" max="13057" width="46" style="73" bestFit="1" customWidth="1"/>
    <col min="13058" max="13061" width="12.140625" style="73" customWidth="1"/>
    <col min="13062" max="13062" width="14.85546875" style="73" customWidth="1"/>
    <col min="13063" max="13063" width="14" style="73" customWidth="1"/>
    <col min="13064" max="13064" width="12.7109375" style="73" customWidth="1"/>
    <col min="13065" max="13065" width="14.42578125" style="73" customWidth="1"/>
    <col min="13066" max="13312" width="9.140625" style="73"/>
    <col min="13313" max="13313" width="46" style="73" bestFit="1" customWidth="1"/>
    <col min="13314" max="13317" width="12.140625" style="73" customWidth="1"/>
    <col min="13318" max="13318" width="14.85546875" style="73" customWidth="1"/>
    <col min="13319" max="13319" width="14" style="73" customWidth="1"/>
    <col min="13320" max="13320" width="12.7109375" style="73" customWidth="1"/>
    <col min="13321" max="13321" width="14.42578125" style="73" customWidth="1"/>
    <col min="13322" max="13568" width="9.140625" style="73"/>
    <col min="13569" max="13569" width="46" style="73" bestFit="1" customWidth="1"/>
    <col min="13570" max="13573" width="12.140625" style="73" customWidth="1"/>
    <col min="13574" max="13574" width="14.85546875" style="73" customWidth="1"/>
    <col min="13575" max="13575" width="14" style="73" customWidth="1"/>
    <col min="13576" max="13576" width="12.7109375" style="73" customWidth="1"/>
    <col min="13577" max="13577" width="14.42578125" style="73" customWidth="1"/>
    <col min="13578" max="13824" width="9.140625" style="73"/>
    <col min="13825" max="13825" width="46" style="73" bestFit="1" customWidth="1"/>
    <col min="13826" max="13829" width="12.140625" style="73" customWidth="1"/>
    <col min="13830" max="13830" width="14.85546875" style="73" customWidth="1"/>
    <col min="13831" max="13831" width="14" style="73" customWidth="1"/>
    <col min="13832" max="13832" width="12.7109375" style="73" customWidth="1"/>
    <col min="13833" max="13833" width="14.42578125" style="73" customWidth="1"/>
    <col min="13834" max="14080" width="9.140625" style="73"/>
    <col min="14081" max="14081" width="46" style="73" bestFit="1" customWidth="1"/>
    <col min="14082" max="14085" width="12.140625" style="73" customWidth="1"/>
    <col min="14086" max="14086" width="14.85546875" style="73" customWidth="1"/>
    <col min="14087" max="14087" width="14" style="73" customWidth="1"/>
    <col min="14088" max="14088" width="12.7109375" style="73" customWidth="1"/>
    <col min="14089" max="14089" width="14.42578125" style="73" customWidth="1"/>
    <col min="14090" max="14336" width="9.140625" style="73"/>
    <col min="14337" max="14337" width="46" style="73" bestFit="1" customWidth="1"/>
    <col min="14338" max="14341" width="12.140625" style="73" customWidth="1"/>
    <col min="14342" max="14342" width="14.85546875" style="73" customWidth="1"/>
    <col min="14343" max="14343" width="14" style="73" customWidth="1"/>
    <col min="14344" max="14344" width="12.7109375" style="73" customWidth="1"/>
    <col min="14345" max="14345" width="14.42578125" style="73" customWidth="1"/>
    <col min="14346" max="14592" width="9.140625" style="73"/>
    <col min="14593" max="14593" width="46" style="73" bestFit="1" customWidth="1"/>
    <col min="14594" max="14597" width="12.140625" style="73" customWidth="1"/>
    <col min="14598" max="14598" width="14.85546875" style="73" customWidth="1"/>
    <col min="14599" max="14599" width="14" style="73" customWidth="1"/>
    <col min="14600" max="14600" width="12.7109375" style="73" customWidth="1"/>
    <col min="14601" max="14601" width="14.42578125" style="73" customWidth="1"/>
    <col min="14602" max="14848" width="9.140625" style="73"/>
    <col min="14849" max="14849" width="46" style="73" bestFit="1" customWidth="1"/>
    <col min="14850" max="14853" width="12.140625" style="73" customWidth="1"/>
    <col min="14854" max="14854" width="14.85546875" style="73" customWidth="1"/>
    <col min="14855" max="14855" width="14" style="73" customWidth="1"/>
    <col min="14856" max="14856" width="12.7109375" style="73" customWidth="1"/>
    <col min="14857" max="14857" width="14.42578125" style="73" customWidth="1"/>
    <col min="14858" max="15104" width="9.140625" style="73"/>
    <col min="15105" max="15105" width="46" style="73" bestFit="1" customWidth="1"/>
    <col min="15106" max="15109" width="12.140625" style="73" customWidth="1"/>
    <col min="15110" max="15110" width="14.85546875" style="73" customWidth="1"/>
    <col min="15111" max="15111" width="14" style="73" customWidth="1"/>
    <col min="15112" max="15112" width="12.7109375" style="73" customWidth="1"/>
    <col min="15113" max="15113" width="14.42578125" style="73" customWidth="1"/>
    <col min="15114" max="15360" width="9.140625" style="73"/>
    <col min="15361" max="15361" width="46" style="73" bestFit="1" customWidth="1"/>
    <col min="15362" max="15365" width="12.140625" style="73" customWidth="1"/>
    <col min="15366" max="15366" width="14.85546875" style="73" customWidth="1"/>
    <col min="15367" max="15367" width="14" style="73" customWidth="1"/>
    <col min="15368" max="15368" width="12.7109375" style="73" customWidth="1"/>
    <col min="15369" max="15369" width="14.42578125" style="73" customWidth="1"/>
    <col min="15370" max="15616" width="9.140625" style="73"/>
    <col min="15617" max="15617" width="46" style="73" bestFit="1" customWidth="1"/>
    <col min="15618" max="15621" width="12.140625" style="73" customWidth="1"/>
    <col min="15622" max="15622" width="14.85546875" style="73" customWidth="1"/>
    <col min="15623" max="15623" width="14" style="73" customWidth="1"/>
    <col min="15624" max="15624" width="12.7109375" style="73" customWidth="1"/>
    <col min="15625" max="15625" width="14.42578125" style="73" customWidth="1"/>
    <col min="15626" max="15872" width="9.140625" style="73"/>
    <col min="15873" max="15873" width="46" style="73" bestFit="1" customWidth="1"/>
    <col min="15874" max="15877" width="12.140625" style="73" customWidth="1"/>
    <col min="15878" max="15878" width="14.85546875" style="73" customWidth="1"/>
    <col min="15879" max="15879" width="14" style="73" customWidth="1"/>
    <col min="15880" max="15880" width="12.7109375" style="73" customWidth="1"/>
    <col min="15881" max="15881" width="14.42578125" style="73" customWidth="1"/>
    <col min="15882" max="16128" width="9.140625" style="73"/>
    <col min="16129" max="16129" width="46" style="73" bestFit="1" customWidth="1"/>
    <col min="16130" max="16133" width="12.140625" style="73" customWidth="1"/>
    <col min="16134" max="16134" width="14.85546875" style="73" customWidth="1"/>
    <col min="16135" max="16135" width="14" style="73" customWidth="1"/>
    <col min="16136" max="16136" width="12.7109375" style="73" customWidth="1"/>
    <col min="16137" max="16137" width="14.42578125" style="73" customWidth="1"/>
    <col min="16138" max="16384" width="9.140625" style="73"/>
  </cols>
  <sheetData>
    <row r="1" spans="1:9" s="68" customFormat="1" ht="17.100000000000001" customHeight="1" x14ac:dyDescent="0.25">
      <c r="A1" s="196" t="s">
        <v>190</v>
      </c>
      <c r="B1" s="196"/>
      <c r="C1" s="196"/>
      <c r="D1" s="196"/>
      <c r="E1" s="196"/>
      <c r="F1" s="196"/>
      <c r="G1" s="196"/>
      <c r="H1" s="196"/>
      <c r="I1" s="196"/>
    </row>
    <row r="2" spans="1:9" s="68" customFormat="1" ht="17.100000000000001" customHeight="1" x14ac:dyDescent="0.25">
      <c r="A2" s="197" t="s">
        <v>245</v>
      </c>
      <c r="B2" s="197"/>
      <c r="C2" s="197"/>
      <c r="D2" s="197"/>
      <c r="E2" s="197"/>
      <c r="F2" s="197"/>
      <c r="G2" s="197"/>
      <c r="H2" s="197"/>
      <c r="I2" s="197"/>
    </row>
    <row r="3" spans="1:9" ht="15" customHeight="1" x14ac:dyDescent="0.25">
      <c r="A3" s="69"/>
      <c r="B3" s="70"/>
      <c r="C3" s="70"/>
      <c r="D3" s="70"/>
      <c r="E3" s="71"/>
      <c r="F3" s="71"/>
      <c r="G3" s="72"/>
      <c r="H3" s="72"/>
      <c r="I3" s="72"/>
    </row>
    <row r="4" spans="1:9" ht="15" customHeight="1" x14ac:dyDescent="0.25">
      <c r="A4" s="74"/>
      <c r="B4" s="72"/>
      <c r="C4" s="72"/>
      <c r="D4" s="72"/>
      <c r="E4" s="75"/>
      <c r="F4" s="75"/>
      <c r="G4" s="72"/>
      <c r="H4" s="72"/>
      <c r="I4" s="72"/>
    </row>
    <row r="5" spans="1:9" s="78" customFormat="1" ht="12.75" customHeight="1" x14ac:dyDescent="0.25">
      <c r="A5" s="76"/>
      <c r="B5" s="77"/>
      <c r="C5" s="77"/>
      <c r="D5" s="77"/>
      <c r="E5" s="77"/>
      <c r="F5" s="77"/>
      <c r="G5" s="77" t="s">
        <v>246</v>
      </c>
      <c r="H5" s="77" t="s">
        <v>247</v>
      </c>
      <c r="I5" s="77"/>
    </row>
    <row r="6" spans="1:9" s="80" customFormat="1" ht="12.75" customHeight="1" x14ac:dyDescent="0.25">
      <c r="A6" s="79"/>
      <c r="B6" s="77"/>
      <c r="C6" s="77"/>
      <c r="D6" s="198" t="s">
        <v>248</v>
      </c>
      <c r="E6" s="198"/>
      <c r="F6" s="77" t="s">
        <v>249</v>
      </c>
      <c r="G6" s="77" t="s">
        <v>250</v>
      </c>
      <c r="H6" s="77" t="s">
        <v>251</v>
      </c>
      <c r="I6" s="77" t="s">
        <v>252</v>
      </c>
    </row>
    <row r="7" spans="1:9" s="80" customFormat="1" ht="12.75" customHeight="1" x14ac:dyDescent="0.25">
      <c r="A7" s="79"/>
      <c r="B7" s="199" t="s">
        <v>253</v>
      </c>
      <c r="C7" s="199"/>
      <c r="D7" s="199" t="s">
        <v>254</v>
      </c>
      <c r="E7" s="199"/>
      <c r="F7" s="77" t="s">
        <v>255</v>
      </c>
      <c r="G7" s="77" t="s">
        <v>256</v>
      </c>
      <c r="H7" s="77" t="s">
        <v>257</v>
      </c>
      <c r="I7" s="77" t="s">
        <v>258</v>
      </c>
    </row>
    <row r="8" spans="1:9" s="80" customFormat="1" ht="12.75" customHeight="1" x14ac:dyDescent="0.25">
      <c r="B8" s="81" t="s">
        <v>259</v>
      </c>
      <c r="C8" s="81" t="s">
        <v>260</v>
      </c>
      <c r="D8" s="81" t="s">
        <v>259</v>
      </c>
      <c r="E8" s="81" t="s">
        <v>260</v>
      </c>
      <c r="F8" s="81" t="s">
        <v>261</v>
      </c>
      <c r="G8" s="81" t="s">
        <v>262</v>
      </c>
      <c r="H8" s="81" t="s">
        <v>263</v>
      </c>
      <c r="I8" s="81" t="s">
        <v>264</v>
      </c>
    </row>
    <row r="9" spans="1:9" s="78" customFormat="1" ht="12.75" customHeight="1" x14ac:dyDescent="0.2">
      <c r="A9" s="82" t="s">
        <v>265</v>
      </c>
      <c r="B9" s="83">
        <v>21572358</v>
      </c>
      <c r="C9" s="84">
        <v>2157</v>
      </c>
      <c r="D9" s="83">
        <v>31855823</v>
      </c>
      <c r="E9" s="85">
        <v>3186</v>
      </c>
      <c r="F9" s="85">
        <v>51679682</v>
      </c>
      <c r="G9" s="85">
        <v>-57561857</v>
      </c>
      <c r="H9" s="85">
        <v>207</v>
      </c>
      <c r="I9" s="83">
        <f>C9+E9+F9+G9+H9</f>
        <v>-5876625</v>
      </c>
    </row>
    <row r="10" spans="1:9" s="78" customFormat="1" ht="12.75" customHeight="1" x14ac:dyDescent="0.2">
      <c r="A10" s="82" t="s">
        <v>266</v>
      </c>
      <c r="B10" s="83"/>
      <c r="C10" s="84"/>
      <c r="F10" s="85"/>
      <c r="G10" s="85"/>
      <c r="H10" s="85"/>
      <c r="I10" s="83"/>
    </row>
    <row r="11" spans="1:9" s="78" customFormat="1" ht="12.75" customHeight="1" x14ac:dyDescent="0.2">
      <c r="A11" s="86" t="s">
        <v>267</v>
      </c>
      <c r="B11" s="83"/>
      <c r="C11" s="84"/>
      <c r="D11" s="83">
        <v>3701667</v>
      </c>
      <c r="E11" s="85">
        <f>ROUND(D11*0.0001,0)</f>
        <v>370</v>
      </c>
      <c r="F11" s="87">
        <f>55525005-E11-83723</f>
        <v>55440912</v>
      </c>
      <c r="G11" s="85"/>
      <c r="H11" s="85"/>
      <c r="I11" s="83">
        <f t="shared" ref="I11:I18" si="0">C11+E11+F11+G11+H11</f>
        <v>55441282</v>
      </c>
    </row>
    <row r="12" spans="1:9" s="78" customFormat="1" ht="12.75" customHeight="1" x14ac:dyDescent="0.2">
      <c r="A12" s="88" t="s">
        <v>268</v>
      </c>
      <c r="B12" s="89"/>
      <c r="C12" s="89"/>
      <c r="D12" s="89"/>
      <c r="E12" s="89"/>
      <c r="F12" s="87"/>
      <c r="G12" s="89"/>
      <c r="H12" s="89"/>
      <c r="I12" s="83"/>
    </row>
    <row r="13" spans="1:9" s="78" customFormat="1" ht="12.75" customHeight="1" x14ac:dyDescent="0.2">
      <c r="A13" s="86" t="s">
        <v>269</v>
      </c>
      <c r="B13" s="89">
        <v>1651683</v>
      </c>
      <c r="C13" s="89">
        <f>ROUND(B13*0.0001,0)</f>
        <v>165</v>
      </c>
      <c r="D13" s="89"/>
      <c r="E13" s="89"/>
      <c r="F13" s="87">
        <f>615619-C13</f>
        <v>615454</v>
      </c>
      <c r="G13" s="89"/>
      <c r="H13" s="89"/>
      <c r="I13" s="83">
        <f t="shared" si="0"/>
        <v>615619</v>
      </c>
    </row>
    <row r="14" spans="1:9" s="78" customFormat="1" ht="12.75" customHeight="1" x14ac:dyDescent="0.2">
      <c r="A14" s="86" t="s">
        <v>270</v>
      </c>
      <c r="B14" s="89">
        <v>200000</v>
      </c>
      <c r="C14" s="89">
        <f>ROUND(B14*0.0001,0)</f>
        <v>20</v>
      </c>
      <c r="D14" s="89"/>
      <c r="E14" s="89"/>
      <c r="F14" s="87">
        <f>ROUND(B14*0.36-C14,0)</f>
        <v>71980</v>
      </c>
      <c r="G14" s="89"/>
      <c r="H14" s="89"/>
      <c r="I14" s="83">
        <f t="shared" si="0"/>
        <v>72000</v>
      </c>
    </row>
    <row r="15" spans="1:9" s="78" customFormat="1" ht="12.75" customHeight="1" x14ac:dyDescent="0.2">
      <c r="A15" s="82" t="s">
        <v>271</v>
      </c>
      <c r="B15" s="89"/>
      <c r="C15" s="89"/>
      <c r="D15" s="89"/>
      <c r="E15" s="89"/>
      <c r="F15" s="89">
        <v>479829</v>
      </c>
      <c r="G15" s="89"/>
      <c r="H15" s="89"/>
      <c r="I15" s="83">
        <f t="shared" si="0"/>
        <v>479829</v>
      </c>
    </row>
    <row r="16" spans="1:9" s="78" customFormat="1" ht="12.75" customHeight="1" x14ac:dyDescent="0.2">
      <c r="A16" s="82" t="s">
        <v>272</v>
      </c>
      <c r="B16" s="89"/>
      <c r="C16" s="89"/>
      <c r="D16" s="89"/>
      <c r="E16" s="89"/>
      <c r="F16" s="89">
        <v>27008</v>
      </c>
      <c r="G16" s="89"/>
      <c r="H16" s="89"/>
      <c r="I16" s="83">
        <f t="shared" si="0"/>
        <v>27008</v>
      </c>
    </row>
    <row r="17" spans="1:9" s="78" customFormat="1" ht="12.75" customHeight="1" x14ac:dyDescent="0.2">
      <c r="A17" s="82" t="s">
        <v>273</v>
      </c>
      <c r="B17" s="89"/>
      <c r="C17" s="89"/>
      <c r="D17" s="89"/>
      <c r="E17" s="89"/>
      <c r="F17" s="89"/>
      <c r="G17" s="89"/>
      <c r="H17" s="89"/>
      <c r="I17" s="83">
        <f t="shared" si="0"/>
        <v>0</v>
      </c>
    </row>
    <row r="18" spans="1:9" s="78" customFormat="1" ht="12.75" customHeight="1" x14ac:dyDescent="0.2">
      <c r="A18" s="90" t="s">
        <v>244</v>
      </c>
      <c r="B18" s="89"/>
      <c r="C18" s="89"/>
      <c r="D18" s="89"/>
      <c r="E18" s="89"/>
      <c r="F18" s="89"/>
      <c r="G18" s="91">
        <f>'3-IS'!C20</f>
        <v>-16216286</v>
      </c>
      <c r="H18" s="89"/>
      <c r="I18" s="83">
        <f t="shared" si="0"/>
        <v>-16216286</v>
      </c>
    </row>
    <row r="19" spans="1:9" s="78" customFormat="1" ht="12.75" customHeight="1" x14ac:dyDescent="0.2">
      <c r="A19" s="90" t="s">
        <v>274</v>
      </c>
      <c r="B19" s="89"/>
      <c r="C19" s="89"/>
      <c r="D19" s="89"/>
      <c r="E19" s="89"/>
      <c r="F19" s="89"/>
      <c r="G19" s="89"/>
      <c r="H19" s="89">
        <v>9330</v>
      </c>
      <c r="I19" s="92">
        <f>C19+E19+F19+G19+H19</f>
        <v>9330</v>
      </c>
    </row>
    <row r="20" spans="1:9" s="78" customFormat="1" ht="12.75" customHeight="1" x14ac:dyDescent="0.2">
      <c r="A20" s="82" t="s">
        <v>275</v>
      </c>
      <c r="B20" s="92"/>
      <c r="C20" s="92"/>
      <c r="D20" s="92"/>
      <c r="E20" s="92"/>
      <c r="F20" s="92"/>
      <c r="G20" s="92"/>
      <c r="H20" s="92"/>
      <c r="I20" s="92">
        <f>SUM(I18:I19)</f>
        <v>-16206956</v>
      </c>
    </row>
    <row r="21" spans="1:9" s="78" customFormat="1" ht="12.75" customHeight="1" x14ac:dyDescent="0.2">
      <c r="A21" s="82" t="s">
        <v>276</v>
      </c>
      <c r="B21" s="83">
        <f t="shared" ref="B21:I21" si="1">SUM(B9:B19)</f>
        <v>23424041</v>
      </c>
      <c r="C21" s="84">
        <f t="shared" si="1"/>
        <v>2342</v>
      </c>
      <c r="D21" s="83">
        <f t="shared" si="1"/>
        <v>35557490</v>
      </c>
      <c r="E21" s="85">
        <f t="shared" si="1"/>
        <v>3556</v>
      </c>
      <c r="F21" s="85">
        <f t="shared" si="1"/>
        <v>108314865</v>
      </c>
      <c r="G21" s="85">
        <f t="shared" si="1"/>
        <v>-73778143</v>
      </c>
      <c r="H21" s="85">
        <f>SUM(H9:H19)</f>
        <v>9537</v>
      </c>
      <c r="I21" s="85">
        <f t="shared" si="1"/>
        <v>34552157</v>
      </c>
    </row>
    <row r="22" spans="1:9" s="78" customFormat="1" ht="12.75" customHeight="1" x14ac:dyDescent="0.25">
      <c r="B22" s="89"/>
      <c r="C22" s="89"/>
      <c r="D22" s="89"/>
      <c r="E22" s="89"/>
      <c r="F22" s="89"/>
      <c r="G22" s="89"/>
      <c r="H22" s="89"/>
      <c r="I22" s="93"/>
    </row>
    <row r="23" spans="1:9" s="78" customFormat="1" ht="12.75" customHeight="1" x14ac:dyDescent="0.25">
      <c r="B23" s="89"/>
      <c r="C23" s="89"/>
      <c r="D23" s="89"/>
      <c r="E23" s="89"/>
      <c r="F23" s="89"/>
      <c r="G23" s="89"/>
      <c r="H23" s="89"/>
    </row>
    <row r="24" spans="1:9" ht="15" customHeight="1" x14ac:dyDescent="0.25">
      <c r="B24" s="94"/>
      <c r="C24" s="94"/>
      <c r="D24" s="94"/>
      <c r="E24" s="94"/>
      <c r="F24" s="94"/>
      <c r="G24" s="94"/>
      <c r="H24" s="94"/>
    </row>
    <row r="25" spans="1:9" ht="15" customHeight="1" x14ac:dyDescent="0.25">
      <c r="B25" s="94"/>
      <c r="C25" s="94"/>
      <c r="D25" s="94"/>
      <c r="E25" s="94"/>
      <c r="F25" s="94"/>
      <c r="G25" s="94"/>
      <c r="H25" s="94"/>
    </row>
    <row r="26" spans="1:9" ht="15" customHeight="1" x14ac:dyDescent="0.25">
      <c r="B26" s="94"/>
      <c r="C26" s="94"/>
      <c r="D26" s="94"/>
      <c r="E26" s="94"/>
      <c r="F26" s="94"/>
      <c r="G26" s="94"/>
      <c r="H26" s="94"/>
    </row>
    <row r="27" spans="1:9" ht="15" customHeight="1" x14ac:dyDescent="0.25">
      <c r="B27" s="94"/>
      <c r="C27" s="94"/>
      <c r="D27" s="94"/>
      <c r="E27" s="94"/>
      <c r="F27" s="94"/>
      <c r="G27" s="94"/>
      <c r="H27" s="94"/>
    </row>
    <row r="28" spans="1:9" ht="15" customHeight="1" x14ac:dyDescent="0.25">
      <c r="B28" s="94"/>
      <c r="C28" s="94"/>
      <c r="D28" s="94"/>
      <c r="E28" s="94"/>
      <c r="F28" s="94"/>
      <c r="G28" s="94"/>
      <c r="H28" s="94"/>
    </row>
    <row r="29" spans="1:9" ht="15" customHeight="1" x14ac:dyDescent="0.25">
      <c r="B29" s="94"/>
      <c r="C29" s="94"/>
      <c r="D29" s="94"/>
      <c r="E29" s="94"/>
      <c r="F29" s="94"/>
      <c r="G29" s="94"/>
      <c r="H29" s="94"/>
    </row>
    <row r="30" spans="1:9" ht="15" customHeight="1" x14ac:dyDescent="0.25">
      <c r="B30" s="94"/>
      <c r="C30" s="94"/>
      <c r="D30" s="94"/>
      <c r="E30" s="94"/>
      <c r="F30" s="94"/>
      <c r="G30" s="94"/>
      <c r="H30" s="94"/>
    </row>
    <row r="31" spans="1:9" ht="15" customHeight="1" x14ac:dyDescent="0.25">
      <c r="B31" s="94"/>
      <c r="C31" s="94"/>
      <c r="D31" s="94"/>
      <c r="E31" s="94"/>
      <c r="F31" s="94"/>
      <c r="G31" s="94"/>
      <c r="H31" s="94"/>
    </row>
    <row r="32" spans="1:9" ht="15" customHeight="1" x14ac:dyDescent="0.25">
      <c r="B32" s="94"/>
      <c r="C32" s="94"/>
      <c r="D32" s="94"/>
      <c r="E32" s="94"/>
      <c r="F32" s="94"/>
      <c r="G32" s="94"/>
      <c r="H32" s="94"/>
    </row>
    <row r="33" spans="2:8" ht="15" customHeight="1" x14ac:dyDescent="0.25">
      <c r="B33" s="94"/>
      <c r="C33" s="94"/>
      <c r="D33" s="94"/>
      <c r="E33" s="94"/>
      <c r="F33" s="94"/>
      <c r="G33" s="94"/>
      <c r="H33" s="94"/>
    </row>
    <row r="34" spans="2:8" ht="15" customHeight="1" x14ac:dyDescent="0.25">
      <c r="B34" s="94"/>
      <c r="C34" s="94"/>
      <c r="D34" s="94"/>
      <c r="E34" s="94"/>
      <c r="F34" s="94"/>
      <c r="G34" s="94"/>
      <c r="H34" s="94"/>
    </row>
    <row r="35" spans="2:8" ht="15" customHeight="1" x14ac:dyDescent="0.25">
      <c r="B35" s="94"/>
      <c r="C35" s="94"/>
      <c r="D35" s="94"/>
      <c r="E35" s="94"/>
      <c r="F35" s="94"/>
      <c r="G35" s="94"/>
      <c r="H35" s="94"/>
    </row>
    <row r="36" spans="2:8" ht="15" customHeight="1" x14ac:dyDescent="0.25">
      <c r="B36" s="94"/>
      <c r="C36" s="94"/>
      <c r="D36" s="94"/>
      <c r="E36" s="94"/>
      <c r="F36" s="94"/>
      <c r="G36" s="94"/>
      <c r="H36" s="94"/>
    </row>
    <row r="37" spans="2:8" ht="15" customHeight="1" x14ac:dyDescent="0.25">
      <c r="B37" s="94"/>
      <c r="C37" s="94"/>
      <c r="D37" s="94"/>
      <c r="E37" s="94"/>
      <c r="F37" s="94"/>
      <c r="G37" s="94"/>
      <c r="H37" s="94"/>
    </row>
    <row r="38" spans="2:8" ht="15" customHeight="1" x14ac:dyDescent="0.25">
      <c r="B38" s="94"/>
      <c r="C38" s="94"/>
      <c r="D38" s="94"/>
      <c r="E38" s="94"/>
      <c r="F38" s="94"/>
      <c r="G38" s="94"/>
      <c r="H38" s="94"/>
    </row>
    <row r="39" spans="2:8" ht="15" customHeight="1" x14ac:dyDescent="0.25">
      <c r="B39" s="94"/>
      <c r="C39" s="94"/>
      <c r="D39" s="94"/>
      <c r="E39" s="94"/>
      <c r="F39" s="94"/>
      <c r="G39" s="94"/>
      <c r="H39" s="94"/>
    </row>
    <row r="40" spans="2:8" ht="15" customHeight="1" x14ac:dyDescent="0.25">
      <c r="B40" s="94"/>
      <c r="C40" s="94"/>
      <c r="D40" s="94"/>
      <c r="E40" s="94"/>
      <c r="F40" s="94"/>
      <c r="G40" s="94"/>
      <c r="H40" s="94"/>
    </row>
    <row r="41" spans="2:8" ht="15" customHeight="1" x14ac:dyDescent="0.25">
      <c r="B41" s="94"/>
      <c r="C41" s="94"/>
      <c r="D41" s="94"/>
      <c r="E41" s="94"/>
      <c r="F41" s="94"/>
      <c r="G41" s="94"/>
      <c r="H41" s="94"/>
    </row>
    <row r="42" spans="2:8" ht="15" customHeight="1" x14ac:dyDescent="0.25">
      <c r="B42" s="94"/>
      <c r="C42" s="94"/>
      <c r="D42" s="94"/>
      <c r="E42" s="94"/>
      <c r="F42" s="94"/>
      <c r="G42" s="94"/>
      <c r="H42" s="94"/>
    </row>
    <row r="43" spans="2:8" ht="15" customHeight="1" x14ac:dyDescent="0.25">
      <c r="B43" s="94"/>
      <c r="C43" s="94"/>
      <c r="D43" s="94"/>
      <c r="E43" s="94"/>
      <c r="F43" s="94"/>
      <c r="G43" s="94"/>
      <c r="H43" s="94"/>
    </row>
    <row r="44" spans="2:8" ht="15" customHeight="1" x14ac:dyDescent="0.25">
      <c r="B44" s="94"/>
      <c r="C44" s="94"/>
      <c r="D44" s="94"/>
      <c r="E44" s="94"/>
      <c r="F44" s="94"/>
      <c r="G44" s="94"/>
      <c r="H44" s="94"/>
    </row>
    <row r="45" spans="2:8" ht="15" customHeight="1" x14ac:dyDescent="0.25">
      <c r="B45" s="94"/>
      <c r="C45" s="94"/>
      <c r="D45" s="94"/>
      <c r="E45" s="94"/>
      <c r="F45" s="94"/>
      <c r="G45" s="94"/>
      <c r="H45" s="94"/>
    </row>
    <row r="46" spans="2:8" ht="15" customHeight="1" x14ac:dyDescent="0.25">
      <c r="B46" s="94"/>
      <c r="C46" s="94"/>
      <c r="D46" s="94"/>
      <c r="E46" s="94"/>
      <c r="F46" s="94"/>
      <c r="G46" s="94"/>
      <c r="H46" s="94"/>
    </row>
    <row r="47" spans="2:8" ht="15" customHeight="1" x14ac:dyDescent="0.25">
      <c r="B47" s="94"/>
      <c r="C47" s="94"/>
      <c r="D47" s="94"/>
      <c r="E47" s="94"/>
      <c r="F47" s="94"/>
      <c r="G47" s="94"/>
      <c r="H47" s="94"/>
    </row>
    <row r="48" spans="2:8" ht="15" customHeight="1" x14ac:dyDescent="0.25">
      <c r="B48" s="94"/>
      <c r="C48" s="94"/>
      <c r="D48" s="94"/>
      <c r="E48" s="94"/>
      <c r="F48" s="94"/>
      <c r="G48" s="94"/>
      <c r="H48" s="94"/>
    </row>
    <row r="49" spans="2:8" ht="15" customHeight="1" x14ac:dyDescent="0.25">
      <c r="B49" s="94"/>
      <c r="C49" s="94"/>
      <c r="D49" s="94"/>
      <c r="E49" s="94"/>
      <c r="F49" s="94"/>
      <c r="G49" s="94"/>
      <c r="H49" s="94"/>
    </row>
    <row r="50" spans="2:8" ht="15" customHeight="1" x14ac:dyDescent="0.25">
      <c r="B50" s="94"/>
      <c r="C50" s="94"/>
      <c r="D50" s="94"/>
      <c r="E50" s="94"/>
      <c r="F50" s="94"/>
      <c r="G50" s="94"/>
      <c r="H50" s="94"/>
    </row>
    <row r="51" spans="2:8" ht="15" customHeight="1" x14ac:dyDescent="0.25">
      <c r="B51" s="94"/>
      <c r="C51" s="94"/>
      <c r="D51" s="94"/>
      <c r="E51" s="94"/>
      <c r="F51" s="94"/>
      <c r="G51" s="94"/>
      <c r="H51" s="94"/>
    </row>
    <row r="52" spans="2:8" ht="15" customHeight="1" x14ac:dyDescent="0.25">
      <c r="B52" s="94"/>
      <c r="C52" s="94"/>
      <c r="D52" s="94"/>
      <c r="E52" s="94"/>
      <c r="F52" s="94"/>
      <c r="G52" s="94"/>
      <c r="H52" s="94"/>
    </row>
    <row r="53" spans="2:8" ht="15" customHeight="1" x14ac:dyDescent="0.25">
      <c r="B53" s="94"/>
      <c r="C53" s="94"/>
      <c r="D53" s="94"/>
      <c r="E53" s="94"/>
      <c r="F53" s="94"/>
      <c r="G53" s="94"/>
      <c r="H53" s="94"/>
    </row>
    <row r="54" spans="2:8" ht="15" customHeight="1" x14ac:dyDescent="0.25">
      <c r="B54" s="94"/>
      <c r="C54" s="94"/>
      <c r="D54" s="94"/>
      <c r="E54" s="94"/>
      <c r="F54" s="94"/>
      <c r="G54" s="94"/>
      <c r="H54" s="94"/>
    </row>
    <row r="55" spans="2:8" ht="15" customHeight="1" x14ac:dyDescent="0.25">
      <c r="B55" s="94"/>
      <c r="C55" s="94"/>
      <c r="D55" s="94"/>
      <c r="E55" s="94"/>
      <c r="F55" s="94"/>
      <c r="G55" s="94"/>
      <c r="H55" s="94"/>
    </row>
    <row r="56" spans="2:8" ht="15" customHeight="1" x14ac:dyDescent="0.25">
      <c r="B56" s="94"/>
      <c r="C56" s="94"/>
      <c r="D56" s="94"/>
      <c r="E56" s="94"/>
      <c r="F56" s="94"/>
      <c r="G56" s="94"/>
      <c r="H56" s="94"/>
    </row>
    <row r="57" spans="2:8" ht="15" customHeight="1" x14ac:dyDescent="0.25">
      <c r="B57" s="94"/>
      <c r="C57" s="94"/>
      <c r="D57" s="94"/>
      <c r="E57" s="94"/>
      <c r="F57" s="94"/>
      <c r="G57" s="94"/>
      <c r="H57" s="94"/>
    </row>
    <row r="58" spans="2:8" ht="15" customHeight="1" x14ac:dyDescent="0.25">
      <c r="B58" s="94"/>
      <c r="C58" s="94"/>
      <c r="D58" s="94"/>
      <c r="E58" s="94"/>
      <c r="F58" s="94"/>
      <c r="G58" s="94"/>
      <c r="H58" s="94"/>
    </row>
    <row r="59" spans="2:8" ht="15" customHeight="1" x14ac:dyDescent="0.25">
      <c r="B59" s="94"/>
      <c r="C59" s="94"/>
      <c r="D59" s="94"/>
      <c r="E59" s="94"/>
      <c r="F59" s="94"/>
      <c r="G59" s="94"/>
      <c r="H59" s="94"/>
    </row>
    <row r="60" spans="2:8" ht="15" customHeight="1" x14ac:dyDescent="0.25">
      <c r="B60" s="94"/>
      <c r="C60" s="94"/>
      <c r="D60" s="94"/>
      <c r="E60" s="94"/>
      <c r="F60" s="94"/>
      <c r="G60" s="94"/>
      <c r="H60" s="94"/>
    </row>
    <row r="61" spans="2:8" ht="15" customHeight="1" x14ac:dyDescent="0.25">
      <c r="B61" s="94"/>
      <c r="C61" s="94"/>
      <c r="D61" s="94"/>
      <c r="E61" s="94"/>
      <c r="F61" s="94"/>
      <c r="G61" s="94"/>
      <c r="H61" s="94"/>
    </row>
    <row r="62" spans="2:8" ht="15" customHeight="1" x14ac:dyDescent="0.25">
      <c r="B62" s="94"/>
      <c r="C62" s="94"/>
      <c r="D62" s="94"/>
      <c r="E62" s="94"/>
      <c r="F62" s="94"/>
      <c r="G62" s="94"/>
      <c r="H62" s="94"/>
    </row>
    <row r="63" spans="2:8" ht="15" customHeight="1" x14ac:dyDescent="0.25">
      <c r="B63" s="94"/>
      <c r="C63" s="94"/>
      <c r="D63" s="94"/>
      <c r="E63" s="94"/>
      <c r="F63" s="94"/>
      <c r="G63" s="94"/>
      <c r="H63" s="94"/>
    </row>
    <row r="64" spans="2:8" ht="15" customHeight="1" x14ac:dyDescent="0.25">
      <c r="B64" s="94"/>
      <c r="C64" s="94"/>
      <c r="D64" s="94"/>
      <c r="E64" s="94"/>
      <c r="F64" s="94"/>
      <c r="G64" s="94"/>
      <c r="H64" s="94"/>
    </row>
    <row r="65" spans="2:8" ht="15" customHeight="1" x14ac:dyDescent="0.25">
      <c r="B65" s="94"/>
      <c r="C65" s="94"/>
      <c r="D65" s="94"/>
      <c r="E65" s="94"/>
      <c r="F65" s="94"/>
      <c r="G65" s="94"/>
      <c r="H65" s="94"/>
    </row>
    <row r="66" spans="2:8" ht="15" customHeight="1" x14ac:dyDescent="0.25">
      <c r="B66" s="94"/>
      <c r="C66" s="94"/>
      <c r="D66" s="94"/>
      <c r="E66" s="94"/>
      <c r="F66" s="94"/>
      <c r="G66" s="94"/>
      <c r="H66" s="94"/>
    </row>
    <row r="67" spans="2:8" ht="15" customHeight="1" x14ac:dyDescent="0.25">
      <c r="B67" s="94"/>
      <c r="C67" s="94"/>
      <c r="D67" s="94"/>
      <c r="E67" s="94"/>
      <c r="F67" s="94"/>
      <c r="G67" s="94"/>
      <c r="H67" s="94"/>
    </row>
    <row r="68" spans="2:8" ht="15" customHeight="1" x14ac:dyDescent="0.25">
      <c r="B68" s="94"/>
      <c r="C68" s="94"/>
      <c r="D68" s="94"/>
      <c r="E68" s="94"/>
      <c r="F68" s="94"/>
      <c r="G68" s="94"/>
      <c r="H68" s="94"/>
    </row>
    <row r="69" spans="2:8" ht="15" customHeight="1" x14ac:dyDescent="0.25">
      <c r="B69" s="94"/>
      <c r="C69" s="94"/>
      <c r="D69" s="94"/>
      <c r="E69" s="94"/>
      <c r="F69" s="94"/>
      <c r="G69" s="94"/>
      <c r="H69" s="94"/>
    </row>
    <row r="70" spans="2:8" ht="15" customHeight="1" x14ac:dyDescent="0.25">
      <c r="B70" s="94"/>
      <c r="C70" s="94"/>
      <c r="D70" s="94"/>
      <c r="E70" s="94"/>
      <c r="F70" s="94"/>
      <c r="G70" s="94"/>
      <c r="H70" s="94"/>
    </row>
    <row r="71" spans="2:8" ht="15" customHeight="1" x14ac:dyDescent="0.25">
      <c r="B71" s="94"/>
      <c r="C71" s="94"/>
      <c r="D71" s="94"/>
      <c r="E71" s="94"/>
      <c r="F71" s="94"/>
      <c r="G71" s="94"/>
      <c r="H71" s="94"/>
    </row>
    <row r="72" spans="2:8" ht="15" customHeight="1" x14ac:dyDescent="0.25">
      <c r="B72" s="94"/>
      <c r="C72" s="94"/>
      <c r="D72" s="94"/>
      <c r="E72" s="94"/>
      <c r="F72" s="94"/>
      <c r="G72" s="94"/>
      <c r="H72" s="94"/>
    </row>
    <row r="73" spans="2:8" ht="15" customHeight="1" x14ac:dyDescent="0.25"/>
    <row r="74" spans="2:8" ht="15" customHeight="1" x14ac:dyDescent="0.25"/>
    <row r="75" spans="2:8" ht="15" customHeight="1" x14ac:dyDescent="0.25"/>
    <row r="76" spans="2:8" ht="15" customHeight="1" x14ac:dyDescent="0.25"/>
    <row r="77" spans="2:8" ht="15" customHeight="1" x14ac:dyDescent="0.25"/>
    <row r="78" spans="2:8" ht="15" customHeight="1" x14ac:dyDescent="0.25"/>
    <row r="79" spans="2:8" ht="15" customHeight="1" x14ac:dyDescent="0.25"/>
    <row r="80" spans="2:8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4.85" customHeight="1" x14ac:dyDescent="0.25"/>
    <row r="123" ht="14.85" customHeight="1" x14ac:dyDescent="0.25"/>
    <row r="124" ht="14.85" customHeight="1" x14ac:dyDescent="0.25"/>
    <row r="125" ht="14.85" customHeight="1" x14ac:dyDescent="0.25"/>
    <row r="126" ht="14.85" customHeight="1" x14ac:dyDescent="0.25"/>
    <row r="127" ht="14.85" customHeight="1" x14ac:dyDescent="0.25"/>
    <row r="128" ht="14.85" customHeight="1" x14ac:dyDescent="0.25"/>
    <row r="129" ht="14.85" customHeight="1" x14ac:dyDescent="0.25"/>
    <row r="130" ht="14.85" customHeight="1" x14ac:dyDescent="0.25"/>
    <row r="131" ht="14.85" customHeight="1" x14ac:dyDescent="0.25"/>
    <row r="132" ht="14.85" customHeight="1" x14ac:dyDescent="0.25"/>
    <row r="133" ht="14.85" customHeight="1" x14ac:dyDescent="0.25"/>
    <row r="134" ht="14.85" customHeight="1" x14ac:dyDescent="0.25"/>
    <row r="135" ht="14.85" customHeight="1" x14ac:dyDescent="0.25"/>
    <row r="136" ht="14.85" customHeight="1" x14ac:dyDescent="0.25"/>
    <row r="137" ht="14.85" customHeight="1" x14ac:dyDescent="0.25"/>
    <row r="138" ht="14.85" customHeight="1" x14ac:dyDescent="0.25"/>
    <row r="139" ht="14.85" customHeight="1" x14ac:dyDescent="0.25"/>
    <row r="140" ht="14.85" customHeight="1" x14ac:dyDescent="0.25"/>
    <row r="141" ht="14.85" customHeight="1" x14ac:dyDescent="0.25"/>
    <row r="142" ht="14.85" customHeight="1" x14ac:dyDescent="0.25"/>
    <row r="143" ht="14.85" customHeight="1" x14ac:dyDescent="0.25"/>
    <row r="144" ht="14.85" customHeight="1" x14ac:dyDescent="0.25"/>
    <row r="145" ht="14.85" customHeight="1" x14ac:dyDescent="0.25"/>
    <row r="146" ht="14.85" customHeight="1" x14ac:dyDescent="0.25"/>
    <row r="147" ht="14.85" customHeight="1" x14ac:dyDescent="0.25"/>
    <row r="148" ht="14.85" customHeight="1" x14ac:dyDescent="0.25"/>
    <row r="149" ht="14.85" customHeight="1" x14ac:dyDescent="0.25"/>
    <row r="150" ht="14.85" customHeight="1" x14ac:dyDescent="0.25"/>
    <row r="151" ht="14.85" customHeight="1" x14ac:dyDescent="0.25"/>
    <row r="152" ht="14.85" customHeight="1" x14ac:dyDescent="0.25"/>
    <row r="153" ht="14.85" customHeight="1" x14ac:dyDescent="0.25"/>
    <row r="154" ht="14.85" customHeight="1" x14ac:dyDescent="0.25"/>
    <row r="155" ht="14.85" customHeight="1" x14ac:dyDescent="0.25"/>
    <row r="156" ht="14.85" customHeight="1" x14ac:dyDescent="0.25"/>
    <row r="157" ht="14.85" customHeight="1" x14ac:dyDescent="0.25"/>
    <row r="158" ht="14.85" customHeight="1" x14ac:dyDescent="0.25"/>
    <row r="159" ht="14.85" customHeight="1" x14ac:dyDescent="0.25"/>
    <row r="160" ht="14.85" customHeight="1" x14ac:dyDescent="0.25"/>
    <row r="161" ht="14.85" customHeight="1" x14ac:dyDescent="0.25"/>
    <row r="162" ht="14.85" customHeight="1" x14ac:dyDescent="0.25"/>
    <row r="163" ht="14.85" customHeight="1" x14ac:dyDescent="0.25"/>
    <row r="164" ht="14.85" customHeight="1" x14ac:dyDescent="0.25"/>
    <row r="165" ht="14.85" customHeight="1" x14ac:dyDescent="0.25"/>
    <row r="166" ht="14.85" customHeight="1" x14ac:dyDescent="0.25"/>
    <row r="167" ht="14.85" customHeight="1" x14ac:dyDescent="0.25"/>
    <row r="168" ht="14.85" customHeight="1" x14ac:dyDescent="0.25"/>
    <row r="169" ht="14.85" customHeight="1" x14ac:dyDescent="0.25"/>
    <row r="170" ht="14.85" customHeight="1" x14ac:dyDescent="0.25"/>
    <row r="171" ht="14.85" customHeight="1" x14ac:dyDescent="0.25"/>
    <row r="172" ht="14.85" customHeight="1" x14ac:dyDescent="0.25"/>
    <row r="173" ht="14.85" customHeight="1" x14ac:dyDescent="0.25"/>
    <row r="174" ht="14.85" customHeight="1" x14ac:dyDescent="0.25"/>
    <row r="175" ht="14.85" customHeight="1" x14ac:dyDescent="0.25"/>
    <row r="176" ht="14.85" customHeight="1" x14ac:dyDescent="0.25"/>
    <row r="177" ht="14.85" customHeight="1" x14ac:dyDescent="0.25"/>
    <row r="178" ht="14.85" customHeight="1" x14ac:dyDescent="0.25"/>
    <row r="179" ht="14.85" customHeight="1" x14ac:dyDescent="0.25"/>
    <row r="180" ht="14.85" customHeight="1" x14ac:dyDescent="0.25"/>
    <row r="181" ht="14.85" customHeight="1" x14ac:dyDescent="0.25"/>
    <row r="182" ht="14.85" customHeight="1" x14ac:dyDescent="0.25"/>
    <row r="183" ht="14.85" customHeight="1" x14ac:dyDescent="0.25"/>
    <row r="184" ht="14.85" customHeight="1" x14ac:dyDescent="0.25"/>
    <row r="185" ht="14.85" customHeight="1" x14ac:dyDescent="0.25"/>
    <row r="186" ht="14.85" customHeight="1" x14ac:dyDescent="0.25"/>
    <row r="187" ht="14.85" customHeight="1" x14ac:dyDescent="0.25"/>
    <row r="188" ht="14.85" customHeight="1" x14ac:dyDescent="0.25"/>
    <row r="189" ht="14.85" customHeight="1" x14ac:dyDescent="0.25"/>
    <row r="190" ht="14.85" customHeight="1" x14ac:dyDescent="0.25"/>
    <row r="191" ht="14.85" customHeight="1" x14ac:dyDescent="0.25"/>
    <row r="192" ht="14.85" customHeight="1" x14ac:dyDescent="0.25"/>
    <row r="193" ht="14.85" customHeight="1" x14ac:dyDescent="0.25"/>
    <row r="194" ht="14.85" customHeight="1" x14ac:dyDescent="0.25"/>
    <row r="195" ht="14.85" customHeight="1" x14ac:dyDescent="0.25"/>
    <row r="196" ht="14.85" customHeight="1" x14ac:dyDescent="0.25"/>
    <row r="197" ht="14.85" customHeight="1" x14ac:dyDescent="0.25"/>
    <row r="198" ht="14.85" customHeight="1" x14ac:dyDescent="0.25"/>
    <row r="199" ht="14.85" customHeight="1" x14ac:dyDescent="0.25"/>
    <row r="200" ht="14.85" customHeight="1" x14ac:dyDescent="0.25"/>
    <row r="201" ht="14.85" customHeight="1" x14ac:dyDescent="0.25"/>
    <row r="202" ht="14.85" customHeight="1" x14ac:dyDescent="0.25"/>
    <row r="203" ht="14.85" customHeight="1" x14ac:dyDescent="0.25"/>
    <row r="204" ht="14.85" customHeight="1" x14ac:dyDescent="0.25"/>
    <row r="205" ht="14.85" customHeight="1" x14ac:dyDescent="0.25"/>
    <row r="206" ht="14.85" customHeight="1" x14ac:dyDescent="0.25"/>
    <row r="207" ht="14.85" customHeight="1" x14ac:dyDescent="0.25"/>
    <row r="208" ht="14.85" customHeight="1" x14ac:dyDescent="0.25"/>
    <row r="209" ht="14.85" customHeight="1" x14ac:dyDescent="0.25"/>
    <row r="210" ht="14.85" customHeight="1" x14ac:dyDescent="0.25"/>
    <row r="211" ht="14.85" customHeight="1" x14ac:dyDescent="0.25"/>
    <row r="212" ht="14.85" customHeight="1" x14ac:dyDescent="0.25"/>
    <row r="213" ht="14.85" customHeight="1" x14ac:dyDescent="0.25"/>
    <row r="214" ht="14.85" customHeight="1" x14ac:dyDescent="0.25"/>
    <row r="215" ht="14.85" customHeight="1" x14ac:dyDescent="0.25"/>
    <row r="216" ht="14.85" customHeight="1" x14ac:dyDescent="0.25"/>
    <row r="217" ht="14.85" customHeight="1" x14ac:dyDescent="0.25"/>
    <row r="218" ht="14.85" customHeight="1" x14ac:dyDescent="0.25"/>
    <row r="219" ht="14.85" customHeight="1" x14ac:dyDescent="0.25"/>
    <row r="220" ht="14.85" customHeight="1" x14ac:dyDescent="0.25"/>
    <row r="221" ht="14.85" customHeight="1" x14ac:dyDescent="0.25"/>
    <row r="222" ht="14.85" customHeight="1" x14ac:dyDescent="0.25"/>
    <row r="223" ht="14.85" customHeight="1" x14ac:dyDescent="0.25"/>
    <row r="224" ht="14.85" customHeight="1" x14ac:dyDescent="0.25"/>
    <row r="225" ht="14.85" customHeight="1" x14ac:dyDescent="0.25"/>
    <row r="226" ht="14.85" customHeight="1" x14ac:dyDescent="0.25"/>
    <row r="227" ht="14.85" customHeight="1" x14ac:dyDescent="0.25"/>
    <row r="228" ht="14.85" customHeight="1" x14ac:dyDescent="0.25"/>
    <row r="229" ht="14.85" customHeight="1" x14ac:dyDescent="0.25"/>
    <row r="230" ht="14.85" customHeight="1" x14ac:dyDescent="0.25"/>
    <row r="231" ht="14.85" customHeight="1" x14ac:dyDescent="0.25"/>
    <row r="232" ht="14.85" customHeight="1" x14ac:dyDescent="0.25"/>
    <row r="233" ht="14.85" customHeight="1" x14ac:dyDescent="0.25"/>
    <row r="234" ht="14.85" customHeight="1" x14ac:dyDescent="0.25"/>
    <row r="235" ht="14.85" customHeight="1" x14ac:dyDescent="0.25"/>
    <row r="236" ht="14.85" customHeight="1" x14ac:dyDescent="0.25"/>
    <row r="237" ht="14.85" customHeight="1" x14ac:dyDescent="0.25"/>
    <row r="238" ht="14.85" customHeight="1" x14ac:dyDescent="0.25"/>
    <row r="239" ht="14.85" customHeight="1" x14ac:dyDescent="0.25"/>
    <row r="240" ht="14.85" customHeight="1" x14ac:dyDescent="0.25"/>
    <row r="241" ht="14.85" customHeight="1" x14ac:dyDescent="0.25"/>
    <row r="242" ht="14.85" customHeight="1" x14ac:dyDescent="0.25"/>
    <row r="243" ht="14.85" customHeight="1" x14ac:dyDescent="0.25"/>
    <row r="244" ht="14.85" customHeight="1" x14ac:dyDescent="0.25"/>
    <row r="245" ht="14.85" customHeight="1" x14ac:dyDescent="0.25"/>
    <row r="246" ht="14.85" customHeight="1" x14ac:dyDescent="0.25"/>
    <row r="247" ht="14.85" customHeight="1" x14ac:dyDescent="0.25"/>
    <row r="248" ht="14.85" customHeight="1" x14ac:dyDescent="0.25"/>
    <row r="249" ht="14.85" customHeight="1" x14ac:dyDescent="0.25"/>
    <row r="250" ht="14.85" customHeight="1" x14ac:dyDescent="0.25"/>
    <row r="251" ht="14.85" customHeight="1" x14ac:dyDescent="0.25"/>
    <row r="252" ht="14.85" customHeight="1" x14ac:dyDescent="0.25"/>
    <row r="253" ht="14.85" customHeight="1" x14ac:dyDescent="0.25"/>
    <row r="254" ht="14.85" customHeight="1" x14ac:dyDescent="0.25"/>
    <row r="255" ht="14.85" customHeight="1" x14ac:dyDescent="0.25"/>
    <row r="256" ht="14.85" customHeight="1" x14ac:dyDescent="0.25"/>
    <row r="257" ht="14.85" customHeight="1" x14ac:dyDescent="0.25"/>
    <row r="258" ht="14.85" customHeight="1" x14ac:dyDescent="0.25"/>
    <row r="259" ht="14.85" customHeight="1" x14ac:dyDescent="0.25"/>
    <row r="260" ht="14.85" customHeight="1" x14ac:dyDescent="0.25"/>
    <row r="261" ht="14.85" customHeight="1" x14ac:dyDescent="0.25"/>
    <row r="262" ht="14.85" customHeight="1" x14ac:dyDescent="0.25"/>
    <row r="263" ht="14.85" customHeight="1" x14ac:dyDescent="0.25"/>
    <row r="264" ht="14.85" customHeight="1" x14ac:dyDescent="0.25"/>
    <row r="265" ht="14.85" customHeight="1" x14ac:dyDescent="0.25"/>
    <row r="266" ht="14.85" customHeight="1" x14ac:dyDescent="0.25"/>
    <row r="267" ht="14.85" customHeight="1" x14ac:dyDescent="0.25"/>
    <row r="268" ht="14.85" customHeight="1" x14ac:dyDescent="0.25"/>
    <row r="269" ht="14.85" customHeight="1" x14ac:dyDescent="0.25"/>
    <row r="270" ht="14.85" customHeight="1" x14ac:dyDescent="0.25"/>
    <row r="271" ht="14.85" customHeight="1" x14ac:dyDescent="0.25"/>
    <row r="272" ht="14.85" customHeight="1" x14ac:dyDescent="0.25"/>
    <row r="273" ht="14.85" customHeight="1" x14ac:dyDescent="0.25"/>
    <row r="274" ht="14.85" customHeight="1" x14ac:dyDescent="0.25"/>
    <row r="275" ht="14.85" customHeight="1" x14ac:dyDescent="0.25"/>
    <row r="276" ht="14.85" customHeight="1" x14ac:dyDescent="0.25"/>
    <row r="277" ht="14.85" customHeight="1" x14ac:dyDescent="0.25"/>
    <row r="278" ht="14.85" customHeight="1" x14ac:dyDescent="0.25"/>
    <row r="279" ht="14.85" customHeight="1" x14ac:dyDescent="0.25"/>
    <row r="280" ht="14.85" customHeight="1" x14ac:dyDescent="0.25"/>
    <row r="281" ht="14.85" customHeight="1" x14ac:dyDescent="0.25"/>
    <row r="282" ht="14.85" customHeight="1" x14ac:dyDescent="0.25"/>
    <row r="283" ht="14.85" customHeight="1" x14ac:dyDescent="0.25"/>
    <row r="284" ht="14.85" customHeight="1" x14ac:dyDescent="0.25"/>
    <row r="285" ht="14.85" customHeight="1" x14ac:dyDescent="0.25"/>
    <row r="286" ht="14.85" customHeight="1" x14ac:dyDescent="0.25"/>
    <row r="287" ht="14.85" customHeight="1" x14ac:dyDescent="0.25"/>
    <row r="288" ht="14.85" customHeight="1" x14ac:dyDescent="0.25"/>
    <row r="289" ht="14.85" customHeight="1" x14ac:dyDescent="0.25"/>
    <row r="290" ht="14.85" customHeight="1" x14ac:dyDescent="0.25"/>
    <row r="291" ht="14.85" customHeight="1" x14ac:dyDescent="0.25"/>
    <row r="292" ht="14.85" customHeight="1" x14ac:dyDescent="0.25"/>
    <row r="293" ht="14.85" customHeight="1" x14ac:dyDescent="0.25"/>
    <row r="294" ht="14.85" customHeight="1" x14ac:dyDescent="0.25"/>
    <row r="295" ht="14.85" customHeight="1" x14ac:dyDescent="0.25"/>
    <row r="296" ht="14.85" customHeight="1" x14ac:dyDescent="0.25"/>
    <row r="297" ht="14.85" customHeight="1" x14ac:dyDescent="0.25"/>
    <row r="298" ht="14.85" customHeight="1" x14ac:dyDescent="0.25"/>
    <row r="299" ht="14.85" customHeight="1" x14ac:dyDescent="0.25"/>
    <row r="300" ht="14.85" customHeight="1" x14ac:dyDescent="0.25"/>
    <row r="301" ht="14.85" customHeight="1" x14ac:dyDescent="0.25"/>
    <row r="302" ht="14.85" customHeight="1" x14ac:dyDescent="0.25"/>
    <row r="303" ht="14.85" customHeight="1" x14ac:dyDescent="0.25"/>
    <row r="304" ht="14.85" customHeight="1" x14ac:dyDescent="0.25"/>
    <row r="305" ht="14.85" customHeight="1" x14ac:dyDescent="0.25"/>
    <row r="306" ht="14.85" customHeight="1" x14ac:dyDescent="0.25"/>
    <row r="307" ht="14.85" customHeight="1" x14ac:dyDescent="0.25"/>
    <row r="308" ht="14.85" customHeight="1" x14ac:dyDescent="0.25"/>
    <row r="309" ht="14.85" customHeight="1" x14ac:dyDescent="0.25"/>
    <row r="310" ht="14.85" customHeight="1" x14ac:dyDescent="0.25"/>
    <row r="311" ht="14.85" customHeight="1" x14ac:dyDescent="0.25"/>
    <row r="312" ht="14.85" customHeight="1" x14ac:dyDescent="0.25"/>
    <row r="313" ht="14.85" customHeight="1" x14ac:dyDescent="0.25"/>
    <row r="314" ht="14.85" customHeight="1" x14ac:dyDescent="0.25"/>
    <row r="315" ht="14.85" customHeight="1" x14ac:dyDescent="0.25"/>
    <row r="316" ht="14.85" customHeight="1" x14ac:dyDescent="0.25"/>
    <row r="317" ht="14.85" customHeight="1" x14ac:dyDescent="0.25"/>
    <row r="318" ht="14.85" customHeight="1" x14ac:dyDescent="0.25"/>
    <row r="319" ht="14.85" customHeight="1" x14ac:dyDescent="0.25"/>
    <row r="320" ht="14.85" customHeight="1" x14ac:dyDescent="0.25"/>
    <row r="321" ht="14.85" customHeight="1" x14ac:dyDescent="0.25"/>
    <row r="322" ht="14.85" customHeight="1" x14ac:dyDescent="0.25"/>
    <row r="323" ht="14.85" customHeight="1" x14ac:dyDescent="0.25"/>
    <row r="324" ht="14.85" customHeight="1" x14ac:dyDescent="0.25"/>
    <row r="325" ht="14.85" customHeight="1" x14ac:dyDescent="0.25"/>
    <row r="326" ht="14.85" customHeight="1" x14ac:dyDescent="0.25"/>
    <row r="327" ht="14.85" customHeight="1" x14ac:dyDescent="0.25"/>
    <row r="328" ht="14.85" customHeight="1" x14ac:dyDescent="0.25"/>
    <row r="329" ht="14.85" customHeight="1" x14ac:dyDescent="0.25"/>
    <row r="330" ht="14.85" customHeight="1" x14ac:dyDescent="0.25"/>
    <row r="331" ht="14.85" customHeight="1" x14ac:dyDescent="0.25"/>
    <row r="332" ht="14.85" customHeight="1" x14ac:dyDescent="0.25"/>
    <row r="333" ht="14.85" customHeight="1" x14ac:dyDescent="0.25"/>
    <row r="334" ht="14.85" customHeight="1" x14ac:dyDescent="0.25"/>
    <row r="335" ht="14.85" customHeight="1" x14ac:dyDescent="0.25"/>
    <row r="336" ht="14.85" customHeight="1" x14ac:dyDescent="0.25"/>
    <row r="337" ht="14.85" customHeight="1" x14ac:dyDescent="0.25"/>
    <row r="338" ht="14.85" customHeight="1" x14ac:dyDescent="0.25"/>
    <row r="339" ht="14.85" customHeight="1" x14ac:dyDescent="0.25"/>
    <row r="340" ht="14.85" customHeight="1" x14ac:dyDescent="0.25"/>
    <row r="341" ht="14.85" customHeight="1" x14ac:dyDescent="0.25"/>
    <row r="342" ht="14.85" customHeight="1" x14ac:dyDescent="0.25"/>
    <row r="343" ht="14.85" customHeight="1" x14ac:dyDescent="0.25"/>
    <row r="344" ht="14.85" customHeight="1" x14ac:dyDescent="0.25"/>
    <row r="345" ht="14.85" customHeight="1" x14ac:dyDescent="0.25"/>
    <row r="346" ht="14.85" customHeight="1" x14ac:dyDescent="0.25"/>
    <row r="347" ht="14.85" customHeight="1" x14ac:dyDescent="0.25"/>
    <row r="348" ht="14.85" customHeight="1" x14ac:dyDescent="0.25"/>
    <row r="349" ht="14.85" customHeight="1" x14ac:dyDescent="0.25"/>
    <row r="350" ht="14.85" customHeight="1" x14ac:dyDescent="0.25"/>
    <row r="351" ht="14.85" customHeight="1" x14ac:dyDescent="0.25"/>
    <row r="352" ht="14.85" customHeight="1" x14ac:dyDescent="0.25"/>
    <row r="353" ht="14.85" customHeight="1" x14ac:dyDescent="0.25"/>
    <row r="354" ht="14.85" customHeight="1" x14ac:dyDescent="0.25"/>
    <row r="355" ht="14.85" customHeight="1" x14ac:dyDescent="0.25"/>
    <row r="356" ht="14.85" customHeight="1" x14ac:dyDescent="0.25"/>
    <row r="357" ht="14.85" customHeight="1" x14ac:dyDescent="0.25"/>
    <row r="358" ht="14.85" customHeight="1" x14ac:dyDescent="0.25"/>
    <row r="359" ht="14.85" customHeight="1" x14ac:dyDescent="0.25"/>
    <row r="360" ht="14.85" customHeight="1" x14ac:dyDescent="0.25"/>
    <row r="361" ht="14.85" customHeight="1" x14ac:dyDescent="0.25"/>
    <row r="362" ht="14.85" customHeight="1" x14ac:dyDescent="0.25"/>
    <row r="363" ht="14.85" customHeight="1" x14ac:dyDescent="0.25"/>
    <row r="364" ht="14.85" customHeight="1" x14ac:dyDescent="0.25"/>
    <row r="365" ht="14.85" customHeight="1" x14ac:dyDescent="0.25"/>
    <row r="366" ht="14.85" customHeight="1" x14ac:dyDescent="0.25"/>
    <row r="367" ht="14.85" customHeight="1" x14ac:dyDescent="0.25"/>
    <row r="368" ht="14.85" customHeight="1" x14ac:dyDescent="0.25"/>
    <row r="369" ht="14.85" customHeight="1" x14ac:dyDescent="0.25"/>
    <row r="370" ht="14.85" customHeight="1" x14ac:dyDescent="0.25"/>
    <row r="371" ht="14.85" customHeight="1" x14ac:dyDescent="0.25"/>
    <row r="372" ht="14.85" customHeight="1" x14ac:dyDescent="0.25"/>
    <row r="373" ht="14.85" customHeight="1" x14ac:dyDescent="0.25"/>
    <row r="374" ht="14.85" customHeight="1" x14ac:dyDescent="0.25"/>
    <row r="375" ht="14.85" customHeight="1" x14ac:dyDescent="0.25"/>
    <row r="376" ht="14.85" customHeight="1" x14ac:dyDescent="0.25"/>
    <row r="377" ht="14.85" customHeight="1" x14ac:dyDescent="0.25"/>
    <row r="378" ht="14.85" customHeight="1" x14ac:dyDescent="0.25"/>
    <row r="379" ht="14.85" customHeight="1" x14ac:dyDescent="0.25"/>
    <row r="380" ht="14.85" customHeight="1" x14ac:dyDescent="0.25"/>
    <row r="381" ht="14.85" customHeight="1" x14ac:dyDescent="0.25"/>
    <row r="382" ht="14.85" customHeight="1" x14ac:dyDescent="0.25"/>
    <row r="383" ht="14.85" customHeight="1" x14ac:dyDescent="0.25"/>
    <row r="384" ht="14.85" customHeight="1" x14ac:dyDescent="0.25"/>
    <row r="385" ht="14.85" customHeight="1" x14ac:dyDescent="0.25"/>
    <row r="386" ht="14.85" customHeight="1" x14ac:dyDescent="0.25"/>
    <row r="387" ht="14.85" customHeight="1" x14ac:dyDescent="0.25"/>
    <row r="388" ht="14.85" customHeight="1" x14ac:dyDescent="0.25"/>
    <row r="389" ht="14.85" customHeight="1" x14ac:dyDescent="0.25"/>
    <row r="390" ht="14.85" customHeight="1" x14ac:dyDescent="0.25"/>
    <row r="391" ht="14.85" customHeight="1" x14ac:dyDescent="0.25"/>
    <row r="392" ht="14.85" customHeight="1" x14ac:dyDescent="0.25"/>
    <row r="393" ht="14.85" customHeight="1" x14ac:dyDescent="0.25"/>
    <row r="394" ht="14.85" customHeight="1" x14ac:dyDescent="0.25"/>
    <row r="395" ht="14.85" customHeight="1" x14ac:dyDescent="0.25"/>
    <row r="396" ht="14.85" customHeight="1" x14ac:dyDescent="0.25"/>
    <row r="397" ht="14.85" customHeight="1" x14ac:dyDescent="0.25"/>
    <row r="398" ht="14.85" customHeight="1" x14ac:dyDescent="0.25"/>
    <row r="399" ht="14.85" customHeight="1" x14ac:dyDescent="0.25"/>
    <row r="400" ht="14.85" customHeight="1" x14ac:dyDescent="0.25"/>
    <row r="401" ht="14.85" customHeight="1" x14ac:dyDescent="0.25"/>
    <row r="402" ht="14.85" customHeight="1" x14ac:dyDescent="0.25"/>
    <row r="403" ht="14.85" customHeight="1" x14ac:dyDescent="0.25"/>
    <row r="404" ht="14.85" customHeight="1" x14ac:dyDescent="0.25"/>
    <row r="405" ht="14.85" customHeight="1" x14ac:dyDescent="0.25"/>
    <row r="406" ht="14.85" customHeight="1" x14ac:dyDescent="0.25"/>
    <row r="407" ht="14.85" customHeight="1" x14ac:dyDescent="0.25"/>
    <row r="408" ht="14.85" customHeight="1" x14ac:dyDescent="0.25"/>
    <row r="409" ht="14.85" customHeight="1" x14ac:dyDescent="0.25"/>
    <row r="410" ht="14.85" customHeight="1" x14ac:dyDescent="0.25"/>
    <row r="411" ht="14.85" customHeight="1" x14ac:dyDescent="0.25"/>
    <row r="412" ht="14.85" customHeight="1" x14ac:dyDescent="0.25"/>
    <row r="413" ht="14.85" customHeight="1" x14ac:dyDescent="0.25"/>
    <row r="414" ht="14.85" customHeight="1" x14ac:dyDescent="0.25"/>
    <row r="415" ht="14.85" customHeight="1" x14ac:dyDescent="0.25"/>
    <row r="416" ht="14.85" customHeight="1" x14ac:dyDescent="0.25"/>
    <row r="417" ht="14.85" customHeight="1" x14ac:dyDescent="0.25"/>
    <row r="418" ht="14.85" customHeight="1" x14ac:dyDescent="0.25"/>
    <row r="419" ht="14.85" customHeight="1" x14ac:dyDescent="0.25"/>
    <row r="420" ht="14.85" customHeight="1" x14ac:dyDescent="0.25"/>
    <row r="421" ht="14.85" customHeight="1" x14ac:dyDescent="0.25"/>
    <row r="422" ht="14.85" customHeight="1" x14ac:dyDescent="0.25"/>
    <row r="423" ht="14.85" customHeight="1" x14ac:dyDescent="0.25"/>
    <row r="424" ht="14.85" customHeight="1" x14ac:dyDescent="0.25"/>
    <row r="425" ht="14.85" customHeight="1" x14ac:dyDescent="0.25"/>
    <row r="426" ht="14.85" customHeight="1" x14ac:dyDescent="0.25"/>
    <row r="427" ht="14.85" customHeight="1" x14ac:dyDescent="0.25"/>
    <row r="428" ht="14.85" customHeight="1" x14ac:dyDescent="0.25"/>
    <row r="429" ht="14.85" customHeight="1" x14ac:dyDescent="0.25"/>
    <row r="430" ht="14.85" customHeight="1" x14ac:dyDescent="0.25"/>
    <row r="431" ht="14.85" customHeight="1" x14ac:dyDescent="0.25"/>
    <row r="432" ht="14.85" customHeight="1" x14ac:dyDescent="0.25"/>
    <row r="433" ht="14.85" customHeight="1" x14ac:dyDescent="0.25"/>
    <row r="434" ht="14.85" customHeight="1" x14ac:dyDescent="0.25"/>
    <row r="435" ht="14.85" customHeight="1" x14ac:dyDescent="0.25"/>
    <row r="436" ht="14.85" customHeight="1" x14ac:dyDescent="0.25"/>
    <row r="437" ht="14.85" customHeight="1" x14ac:dyDescent="0.25"/>
    <row r="438" ht="14.85" customHeight="1" x14ac:dyDescent="0.25"/>
    <row r="439" ht="14.85" customHeight="1" x14ac:dyDescent="0.25"/>
    <row r="440" ht="14.85" customHeight="1" x14ac:dyDescent="0.25"/>
    <row r="441" ht="14.85" customHeight="1" x14ac:dyDescent="0.25"/>
    <row r="442" ht="14.85" customHeight="1" x14ac:dyDescent="0.25"/>
    <row r="443" ht="14.85" customHeight="1" x14ac:dyDescent="0.25"/>
    <row r="444" ht="14.85" customHeight="1" x14ac:dyDescent="0.25"/>
    <row r="445" ht="14.85" customHeight="1" x14ac:dyDescent="0.25"/>
    <row r="446" ht="14.85" customHeight="1" x14ac:dyDescent="0.25"/>
    <row r="447" ht="14.85" customHeight="1" x14ac:dyDescent="0.25"/>
    <row r="448" ht="14.85" customHeight="1" x14ac:dyDescent="0.25"/>
    <row r="449" ht="14.85" customHeight="1" x14ac:dyDescent="0.25"/>
    <row r="450" ht="14.85" customHeight="1" x14ac:dyDescent="0.25"/>
    <row r="451" ht="14.85" customHeight="1" x14ac:dyDescent="0.25"/>
    <row r="452" ht="14.85" customHeight="1" x14ac:dyDescent="0.25"/>
    <row r="453" ht="14.85" customHeight="1" x14ac:dyDescent="0.25"/>
    <row r="454" ht="14.85" customHeight="1" x14ac:dyDescent="0.25"/>
    <row r="455" ht="14.85" customHeight="1" x14ac:dyDescent="0.25"/>
    <row r="456" ht="14.85" customHeight="1" x14ac:dyDescent="0.25"/>
    <row r="457" ht="14.85" customHeight="1" x14ac:dyDescent="0.25"/>
    <row r="458" ht="14.85" customHeight="1" x14ac:dyDescent="0.25"/>
    <row r="459" ht="14.85" customHeight="1" x14ac:dyDescent="0.25"/>
    <row r="460" ht="14.85" customHeight="1" x14ac:dyDescent="0.25"/>
    <row r="461" ht="14.85" customHeight="1" x14ac:dyDescent="0.25"/>
    <row r="462" ht="14.85" customHeight="1" x14ac:dyDescent="0.25"/>
    <row r="463" ht="14.85" customHeight="1" x14ac:dyDescent="0.25"/>
    <row r="464" ht="14.85" customHeight="1" x14ac:dyDescent="0.25"/>
    <row r="465" ht="14.85" customHeight="1" x14ac:dyDescent="0.25"/>
    <row r="466" ht="14.85" customHeight="1" x14ac:dyDescent="0.25"/>
    <row r="467" ht="14.85" customHeight="1" x14ac:dyDescent="0.25"/>
    <row r="468" ht="14.85" customHeight="1" x14ac:dyDescent="0.25"/>
    <row r="469" ht="14.85" customHeight="1" x14ac:dyDescent="0.25"/>
    <row r="470" ht="14.85" customHeight="1" x14ac:dyDescent="0.25"/>
    <row r="471" ht="14.85" customHeight="1" x14ac:dyDescent="0.25"/>
    <row r="472" ht="14.85" customHeight="1" x14ac:dyDescent="0.25"/>
    <row r="473" ht="14.85" customHeight="1" x14ac:dyDescent="0.25"/>
    <row r="474" ht="14.85" customHeight="1" x14ac:dyDescent="0.25"/>
    <row r="475" ht="14.85" customHeight="1" x14ac:dyDescent="0.25"/>
    <row r="476" ht="14.85" customHeight="1" x14ac:dyDescent="0.25"/>
    <row r="477" ht="14.85" customHeight="1" x14ac:dyDescent="0.25"/>
    <row r="478" ht="14.85" customHeight="1" x14ac:dyDescent="0.25"/>
    <row r="479" ht="14.85" customHeight="1" x14ac:dyDescent="0.25"/>
    <row r="480" ht="14.85" customHeight="1" x14ac:dyDescent="0.25"/>
    <row r="481" ht="14.85" customHeight="1" x14ac:dyDescent="0.25"/>
    <row r="482" ht="14.85" customHeight="1" x14ac:dyDescent="0.25"/>
    <row r="483" ht="14.85" customHeight="1" x14ac:dyDescent="0.25"/>
    <row r="484" ht="14.85" customHeight="1" x14ac:dyDescent="0.25"/>
    <row r="485" ht="14.85" customHeight="1" x14ac:dyDescent="0.25"/>
    <row r="486" ht="14.85" customHeight="1" x14ac:dyDescent="0.25"/>
    <row r="487" ht="14.85" customHeight="1" x14ac:dyDescent="0.25"/>
    <row r="488" ht="14.85" customHeight="1" x14ac:dyDescent="0.25"/>
    <row r="489" ht="14.85" customHeight="1" x14ac:dyDescent="0.25"/>
    <row r="490" ht="14.85" customHeight="1" x14ac:dyDescent="0.25"/>
    <row r="491" ht="14.85" customHeight="1" x14ac:dyDescent="0.25"/>
    <row r="492" ht="14.85" customHeight="1" x14ac:dyDescent="0.25"/>
    <row r="493" ht="14.85" customHeight="1" x14ac:dyDescent="0.25"/>
    <row r="494" ht="14.85" customHeight="1" x14ac:dyDescent="0.25"/>
    <row r="495" ht="14.85" customHeight="1" x14ac:dyDescent="0.25"/>
    <row r="496" ht="14.85" customHeight="1" x14ac:dyDescent="0.25"/>
    <row r="497" ht="14.85" customHeight="1" x14ac:dyDescent="0.25"/>
    <row r="498" ht="14.85" customHeight="1" x14ac:dyDescent="0.25"/>
    <row r="499" ht="14.85" customHeight="1" x14ac:dyDescent="0.25"/>
    <row r="500" ht="14.85" customHeight="1" x14ac:dyDescent="0.25"/>
    <row r="501" ht="14.85" customHeight="1" x14ac:dyDescent="0.25"/>
    <row r="502" ht="14.85" customHeight="1" x14ac:dyDescent="0.25"/>
    <row r="503" ht="14.85" customHeight="1" x14ac:dyDescent="0.25"/>
    <row r="504" ht="14.85" customHeight="1" x14ac:dyDescent="0.25"/>
    <row r="505" ht="14.85" customHeight="1" x14ac:dyDescent="0.25"/>
    <row r="506" ht="14.85" customHeight="1" x14ac:dyDescent="0.25"/>
    <row r="507" ht="14.85" customHeight="1" x14ac:dyDescent="0.25"/>
    <row r="508" ht="14.85" customHeight="1" x14ac:dyDescent="0.25"/>
    <row r="509" ht="14.85" customHeight="1" x14ac:dyDescent="0.25"/>
    <row r="510" ht="14.85" customHeight="1" x14ac:dyDescent="0.25"/>
    <row r="511" ht="14.85" customHeight="1" x14ac:dyDescent="0.25"/>
    <row r="512" ht="14.85" customHeight="1" x14ac:dyDescent="0.25"/>
    <row r="513" ht="14.85" customHeight="1" x14ac:dyDescent="0.25"/>
    <row r="514" ht="14.85" customHeight="1" x14ac:dyDescent="0.25"/>
    <row r="515" ht="14.85" customHeight="1" x14ac:dyDescent="0.25"/>
    <row r="516" ht="14.85" customHeight="1" x14ac:dyDescent="0.25"/>
    <row r="517" ht="14.85" customHeight="1" x14ac:dyDescent="0.25"/>
    <row r="518" ht="14.85" customHeight="1" x14ac:dyDescent="0.25"/>
    <row r="519" ht="14.85" customHeight="1" x14ac:dyDescent="0.25"/>
    <row r="520" ht="14.85" customHeight="1" x14ac:dyDescent="0.25"/>
    <row r="521" ht="14.85" customHeight="1" x14ac:dyDescent="0.25"/>
    <row r="522" ht="14.85" customHeight="1" x14ac:dyDescent="0.25"/>
    <row r="523" ht="14.85" customHeight="1" x14ac:dyDescent="0.25"/>
    <row r="524" ht="14.85" customHeight="1" x14ac:dyDescent="0.25"/>
    <row r="525" ht="14.85" customHeight="1" x14ac:dyDescent="0.25"/>
    <row r="526" ht="14.85" customHeight="1" x14ac:dyDescent="0.25"/>
    <row r="527" ht="14.85" customHeight="1" x14ac:dyDescent="0.25"/>
    <row r="528" ht="14.85" customHeight="1" x14ac:dyDescent="0.25"/>
    <row r="529" ht="14.85" customHeight="1" x14ac:dyDescent="0.25"/>
    <row r="530" ht="14.85" customHeight="1" x14ac:dyDescent="0.25"/>
    <row r="531" ht="14.85" customHeight="1" x14ac:dyDescent="0.25"/>
    <row r="532" ht="14.85" customHeight="1" x14ac:dyDescent="0.25"/>
    <row r="533" ht="14.85" customHeight="1" x14ac:dyDescent="0.25"/>
    <row r="534" ht="14.85" customHeight="1" x14ac:dyDescent="0.25"/>
    <row r="535" ht="14.85" customHeight="1" x14ac:dyDescent="0.25"/>
    <row r="536" ht="14.85" customHeight="1" x14ac:dyDescent="0.25"/>
    <row r="537" ht="14.85" customHeight="1" x14ac:dyDescent="0.25"/>
    <row r="538" ht="14.85" customHeight="1" x14ac:dyDescent="0.25"/>
    <row r="539" ht="14.85" customHeight="1" x14ac:dyDescent="0.25"/>
    <row r="540" ht="14.85" customHeight="1" x14ac:dyDescent="0.25"/>
    <row r="541" ht="14.85" customHeight="1" x14ac:dyDescent="0.25"/>
    <row r="542" ht="14.85" customHeight="1" x14ac:dyDescent="0.25"/>
    <row r="543" ht="14.85" customHeight="1" x14ac:dyDescent="0.25"/>
    <row r="544" ht="14.85" customHeight="1" x14ac:dyDescent="0.25"/>
    <row r="545" ht="14.85" customHeight="1" x14ac:dyDescent="0.25"/>
    <row r="546" ht="14.85" customHeight="1" x14ac:dyDescent="0.25"/>
    <row r="547" ht="14.85" customHeight="1" x14ac:dyDescent="0.25"/>
    <row r="548" ht="14.85" customHeight="1" x14ac:dyDescent="0.25"/>
    <row r="549" ht="14.85" customHeight="1" x14ac:dyDescent="0.25"/>
    <row r="550" ht="14.85" customHeight="1" x14ac:dyDescent="0.25"/>
    <row r="551" ht="14.85" customHeight="1" x14ac:dyDescent="0.25"/>
    <row r="552" ht="14.85" customHeight="1" x14ac:dyDescent="0.25"/>
    <row r="553" ht="14.85" customHeight="1" x14ac:dyDescent="0.25"/>
    <row r="554" ht="14.85" customHeight="1" x14ac:dyDescent="0.25"/>
    <row r="555" ht="14.85" customHeight="1" x14ac:dyDescent="0.25"/>
    <row r="556" ht="14.85" customHeight="1" x14ac:dyDescent="0.25"/>
    <row r="557" ht="14.85" customHeight="1" x14ac:dyDescent="0.25"/>
    <row r="558" ht="14.85" customHeight="1" x14ac:dyDescent="0.25"/>
    <row r="559" ht="14.85" customHeight="1" x14ac:dyDescent="0.25"/>
    <row r="560" ht="14.85" customHeight="1" x14ac:dyDescent="0.25"/>
    <row r="561" ht="14.85" customHeight="1" x14ac:dyDescent="0.25"/>
    <row r="562" ht="14.85" customHeight="1" x14ac:dyDescent="0.25"/>
    <row r="563" ht="14.85" customHeight="1" x14ac:dyDescent="0.25"/>
    <row r="564" ht="14.85" customHeight="1" x14ac:dyDescent="0.25"/>
    <row r="565" ht="14.85" customHeight="1" x14ac:dyDescent="0.25"/>
    <row r="566" ht="14.85" customHeight="1" x14ac:dyDescent="0.25"/>
    <row r="567" ht="14.85" customHeight="1" x14ac:dyDescent="0.25"/>
    <row r="568" ht="14.85" customHeight="1" x14ac:dyDescent="0.25"/>
    <row r="569" ht="14.85" customHeight="1" x14ac:dyDescent="0.25"/>
    <row r="570" ht="14.85" customHeight="1" x14ac:dyDescent="0.25"/>
    <row r="571" ht="14.85" customHeight="1" x14ac:dyDescent="0.25"/>
    <row r="572" ht="14.85" customHeight="1" x14ac:dyDescent="0.25"/>
    <row r="573" ht="14.85" customHeight="1" x14ac:dyDescent="0.25"/>
    <row r="574" ht="14.85" customHeight="1" x14ac:dyDescent="0.25"/>
    <row r="575" ht="14.85" customHeight="1" x14ac:dyDescent="0.25"/>
    <row r="576" ht="14.85" customHeight="1" x14ac:dyDescent="0.25"/>
    <row r="577" ht="14.85" customHeight="1" x14ac:dyDescent="0.25"/>
    <row r="578" ht="14.85" customHeight="1" x14ac:dyDescent="0.25"/>
    <row r="579" ht="14.85" customHeight="1" x14ac:dyDescent="0.25"/>
    <row r="580" ht="14.85" customHeight="1" x14ac:dyDescent="0.25"/>
    <row r="581" ht="14.85" customHeight="1" x14ac:dyDescent="0.25"/>
    <row r="582" ht="14.85" customHeight="1" x14ac:dyDescent="0.25"/>
    <row r="583" ht="14.85" customHeight="1" x14ac:dyDescent="0.25"/>
    <row r="584" ht="14.85" customHeight="1" x14ac:dyDescent="0.25"/>
    <row r="585" ht="14.85" customHeight="1" x14ac:dyDescent="0.25"/>
    <row r="586" ht="14.85" customHeight="1" x14ac:dyDescent="0.25"/>
    <row r="587" ht="14.85" customHeight="1" x14ac:dyDescent="0.25"/>
    <row r="588" ht="14.85" customHeight="1" x14ac:dyDescent="0.25"/>
    <row r="589" ht="14.85" customHeight="1" x14ac:dyDescent="0.25"/>
    <row r="590" ht="14.85" customHeight="1" x14ac:dyDescent="0.25"/>
    <row r="591" ht="14.85" customHeight="1" x14ac:dyDescent="0.25"/>
    <row r="592" ht="14.85" customHeight="1" x14ac:dyDescent="0.25"/>
    <row r="593" ht="14.85" customHeight="1" x14ac:dyDescent="0.25"/>
    <row r="594" ht="14.85" customHeight="1" x14ac:dyDescent="0.25"/>
    <row r="595" ht="14.85" customHeight="1" x14ac:dyDescent="0.25"/>
    <row r="596" ht="14.85" customHeight="1" x14ac:dyDescent="0.25"/>
    <row r="597" ht="14.85" customHeight="1" x14ac:dyDescent="0.25"/>
    <row r="598" ht="14.85" customHeight="1" x14ac:dyDescent="0.25"/>
    <row r="599" ht="14.85" customHeight="1" x14ac:dyDescent="0.25"/>
    <row r="600" ht="14.85" customHeight="1" x14ac:dyDescent="0.25"/>
    <row r="601" ht="14.85" customHeight="1" x14ac:dyDescent="0.25"/>
    <row r="602" ht="14.85" customHeight="1" x14ac:dyDescent="0.25"/>
    <row r="603" ht="14.85" customHeight="1" x14ac:dyDescent="0.25"/>
    <row r="604" ht="14.85" customHeight="1" x14ac:dyDescent="0.25"/>
    <row r="605" ht="14.85" customHeight="1" x14ac:dyDescent="0.25"/>
    <row r="606" ht="14.85" customHeight="1" x14ac:dyDescent="0.25"/>
    <row r="607" ht="14.85" customHeight="1" x14ac:dyDescent="0.25"/>
    <row r="608" ht="14.85" customHeight="1" x14ac:dyDescent="0.25"/>
    <row r="609" ht="14.85" customHeight="1" x14ac:dyDescent="0.25"/>
    <row r="610" ht="14.85" customHeight="1" x14ac:dyDescent="0.25"/>
    <row r="611" ht="14.85" customHeight="1" x14ac:dyDescent="0.25"/>
    <row r="612" ht="14.85" customHeight="1" x14ac:dyDescent="0.25"/>
    <row r="613" ht="14.85" customHeight="1" x14ac:dyDescent="0.25"/>
    <row r="614" ht="14.85" customHeight="1" x14ac:dyDescent="0.25"/>
    <row r="615" ht="14.85" customHeight="1" x14ac:dyDescent="0.25"/>
    <row r="616" ht="14.85" customHeight="1" x14ac:dyDescent="0.25"/>
    <row r="617" ht="14.85" customHeight="1" x14ac:dyDescent="0.25"/>
    <row r="618" ht="14.85" customHeight="1" x14ac:dyDescent="0.25"/>
    <row r="619" ht="14.85" customHeight="1" x14ac:dyDescent="0.25"/>
    <row r="620" ht="14.85" customHeight="1" x14ac:dyDescent="0.25"/>
    <row r="621" ht="14.85" customHeight="1" x14ac:dyDescent="0.25"/>
    <row r="622" ht="14.85" customHeight="1" x14ac:dyDescent="0.25"/>
    <row r="623" ht="14.85" customHeight="1" x14ac:dyDescent="0.25"/>
    <row r="624" ht="14.85" customHeight="1" x14ac:dyDescent="0.25"/>
    <row r="625" ht="14.85" customHeight="1" x14ac:dyDescent="0.25"/>
    <row r="626" ht="14.85" customHeight="1" x14ac:dyDescent="0.25"/>
    <row r="627" ht="14.85" customHeight="1" x14ac:dyDescent="0.25"/>
    <row r="628" ht="14.85" customHeight="1" x14ac:dyDescent="0.25"/>
    <row r="629" ht="14.85" customHeight="1" x14ac:dyDescent="0.25"/>
    <row r="630" ht="14.85" customHeight="1" x14ac:dyDescent="0.25"/>
    <row r="631" ht="14.85" customHeight="1" x14ac:dyDescent="0.25"/>
    <row r="632" ht="14.85" customHeight="1" x14ac:dyDescent="0.25"/>
    <row r="633" ht="14.85" customHeight="1" x14ac:dyDescent="0.25"/>
    <row r="634" ht="14.85" customHeight="1" x14ac:dyDescent="0.25"/>
    <row r="635" ht="14.85" customHeight="1" x14ac:dyDescent="0.25"/>
    <row r="636" ht="14.85" customHeight="1" x14ac:dyDescent="0.25"/>
    <row r="637" ht="14.85" customHeight="1" x14ac:dyDescent="0.25"/>
    <row r="638" ht="14.85" customHeight="1" x14ac:dyDescent="0.25"/>
    <row r="639" ht="14.85" customHeight="1" x14ac:dyDescent="0.25"/>
    <row r="640" ht="14.85" customHeight="1" x14ac:dyDescent="0.25"/>
    <row r="641" ht="14.85" customHeight="1" x14ac:dyDescent="0.25"/>
    <row r="642" ht="14.85" customHeight="1" x14ac:dyDescent="0.25"/>
    <row r="643" ht="14.85" customHeight="1" x14ac:dyDescent="0.25"/>
    <row r="644" ht="14.85" customHeight="1" x14ac:dyDescent="0.25"/>
    <row r="645" ht="14.85" customHeight="1" x14ac:dyDescent="0.25"/>
    <row r="646" ht="14.85" customHeight="1" x14ac:dyDescent="0.25"/>
    <row r="647" ht="14.85" customHeight="1" x14ac:dyDescent="0.25"/>
    <row r="648" ht="14.85" customHeight="1" x14ac:dyDescent="0.25"/>
    <row r="649" ht="14.85" customHeight="1" x14ac:dyDescent="0.25"/>
    <row r="650" ht="14.85" customHeight="1" x14ac:dyDescent="0.25"/>
    <row r="651" ht="14.85" customHeight="1" x14ac:dyDescent="0.25"/>
    <row r="652" ht="14.85" customHeight="1" x14ac:dyDescent="0.25"/>
    <row r="653" ht="14.85" customHeight="1" x14ac:dyDescent="0.25"/>
    <row r="654" ht="14.85" customHeight="1" x14ac:dyDescent="0.25"/>
    <row r="655" ht="14.85" customHeight="1" x14ac:dyDescent="0.25"/>
    <row r="656" ht="14.85" customHeight="1" x14ac:dyDescent="0.25"/>
    <row r="657" ht="14.85" customHeight="1" x14ac:dyDescent="0.25"/>
    <row r="658" ht="14.85" customHeight="1" x14ac:dyDescent="0.25"/>
    <row r="659" ht="14.85" customHeight="1" x14ac:dyDescent="0.25"/>
    <row r="660" ht="14.85" customHeight="1" x14ac:dyDescent="0.25"/>
    <row r="661" ht="14.85" customHeight="1" x14ac:dyDescent="0.25"/>
    <row r="662" ht="14.85" customHeight="1" x14ac:dyDescent="0.25"/>
    <row r="663" ht="14.85" customHeight="1" x14ac:dyDescent="0.25"/>
    <row r="664" ht="14.85" customHeight="1" x14ac:dyDescent="0.25"/>
    <row r="665" ht="14.85" customHeight="1" x14ac:dyDescent="0.25"/>
    <row r="666" ht="14.85" customHeight="1" x14ac:dyDescent="0.25"/>
    <row r="667" ht="14.85" customHeight="1" x14ac:dyDescent="0.25"/>
    <row r="668" ht="14.85" customHeight="1" x14ac:dyDescent="0.25"/>
    <row r="669" ht="14.85" customHeight="1" x14ac:dyDescent="0.25"/>
    <row r="670" ht="14.85" customHeight="1" x14ac:dyDescent="0.25"/>
    <row r="671" ht="14.85" customHeight="1" x14ac:dyDescent="0.25"/>
    <row r="672" ht="14.85" customHeight="1" x14ac:dyDescent="0.25"/>
    <row r="673" ht="14.85" customHeight="1" x14ac:dyDescent="0.25"/>
    <row r="674" ht="14.85" customHeight="1" x14ac:dyDescent="0.25"/>
    <row r="675" ht="14.85" customHeight="1" x14ac:dyDescent="0.25"/>
    <row r="676" ht="14.85" customHeight="1" x14ac:dyDescent="0.25"/>
    <row r="677" ht="14.85" customHeight="1" x14ac:dyDescent="0.25"/>
    <row r="678" ht="14.85" customHeight="1" x14ac:dyDescent="0.25"/>
    <row r="679" ht="14.85" customHeight="1" x14ac:dyDescent="0.25"/>
    <row r="680" ht="14.85" customHeight="1" x14ac:dyDescent="0.25"/>
    <row r="681" ht="14.85" customHeight="1" x14ac:dyDescent="0.25"/>
    <row r="682" ht="14.85" customHeight="1" x14ac:dyDescent="0.25"/>
    <row r="683" ht="14.85" customHeight="1" x14ac:dyDescent="0.25"/>
    <row r="684" ht="14.85" customHeight="1" x14ac:dyDescent="0.25"/>
    <row r="685" ht="14.85" customHeight="1" x14ac:dyDescent="0.25"/>
    <row r="686" ht="14.85" customHeight="1" x14ac:dyDescent="0.25"/>
    <row r="687" ht="14.85" customHeight="1" x14ac:dyDescent="0.25"/>
    <row r="688" ht="14.85" customHeight="1" x14ac:dyDescent="0.25"/>
    <row r="689" ht="14.85" customHeight="1" x14ac:dyDescent="0.25"/>
    <row r="690" ht="14.85" customHeight="1" x14ac:dyDescent="0.25"/>
    <row r="691" ht="14.85" customHeight="1" x14ac:dyDescent="0.25"/>
    <row r="692" ht="14.85" customHeight="1" x14ac:dyDescent="0.25"/>
    <row r="693" ht="14.85" customHeight="1" x14ac:dyDescent="0.25"/>
    <row r="694" ht="14.85" customHeight="1" x14ac:dyDescent="0.25"/>
    <row r="695" ht="14.85" customHeight="1" x14ac:dyDescent="0.25"/>
    <row r="696" ht="14.85" customHeight="1" x14ac:dyDescent="0.25"/>
    <row r="697" ht="14.85" customHeight="1" x14ac:dyDescent="0.25"/>
    <row r="698" ht="14.85" customHeight="1" x14ac:dyDescent="0.25"/>
    <row r="699" ht="14.85" customHeight="1" x14ac:dyDescent="0.25"/>
    <row r="700" ht="14.85" customHeight="1" x14ac:dyDescent="0.25"/>
    <row r="701" ht="14.85" customHeight="1" x14ac:dyDescent="0.25"/>
    <row r="702" ht="14.85" customHeight="1" x14ac:dyDescent="0.25"/>
    <row r="703" ht="14.85" customHeight="1" x14ac:dyDescent="0.25"/>
    <row r="704" ht="14.85" customHeight="1" x14ac:dyDescent="0.25"/>
    <row r="705" ht="14.85" customHeight="1" x14ac:dyDescent="0.25"/>
    <row r="706" ht="14.85" customHeight="1" x14ac:dyDescent="0.25"/>
    <row r="707" ht="14.85" customHeight="1" x14ac:dyDescent="0.25"/>
    <row r="708" ht="14.85" customHeight="1" x14ac:dyDescent="0.25"/>
    <row r="709" ht="14.85" customHeight="1" x14ac:dyDescent="0.25"/>
    <row r="710" ht="14.85" customHeight="1" x14ac:dyDescent="0.25"/>
    <row r="711" ht="14.85" customHeight="1" x14ac:dyDescent="0.25"/>
    <row r="712" ht="14.85" customHeight="1" x14ac:dyDescent="0.25"/>
    <row r="713" ht="14.85" customHeight="1" x14ac:dyDescent="0.25"/>
    <row r="714" ht="14.85" customHeight="1" x14ac:dyDescent="0.25"/>
    <row r="715" ht="14.85" customHeight="1" x14ac:dyDescent="0.25"/>
    <row r="716" ht="14.85" customHeight="1" x14ac:dyDescent="0.25"/>
    <row r="717" ht="14.85" customHeight="1" x14ac:dyDescent="0.25"/>
    <row r="718" ht="14.85" customHeight="1" x14ac:dyDescent="0.25"/>
    <row r="719" ht="14.85" customHeight="1" x14ac:dyDescent="0.25"/>
    <row r="720" ht="14.85" customHeight="1" x14ac:dyDescent="0.25"/>
    <row r="721" ht="14.85" customHeight="1" x14ac:dyDescent="0.25"/>
    <row r="722" ht="14.85" customHeight="1" x14ac:dyDescent="0.25"/>
    <row r="723" ht="14.85" customHeight="1" x14ac:dyDescent="0.25"/>
    <row r="724" ht="14.85" customHeight="1" x14ac:dyDescent="0.25"/>
    <row r="725" ht="14.85" customHeight="1" x14ac:dyDescent="0.25"/>
    <row r="726" ht="14.85" customHeight="1" x14ac:dyDescent="0.25"/>
    <row r="727" ht="14.85" customHeight="1" x14ac:dyDescent="0.25"/>
    <row r="728" ht="14.85" customHeight="1" x14ac:dyDescent="0.25"/>
    <row r="729" ht="14.85" customHeight="1" x14ac:dyDescent="0.25"/>
    <row r="730" ht="14.85" customHeight="1" x14ac:dyDescent="0.25"/>
    <row r="731" ht="14.85" customHeight="1" x14ac:dyDescent="0.25"/>
    <row r="732" ht="14.85" customHeight="1" x14ac:dyDescent="0.25"/>
    <row r="733" ht="14.85" customHeight="1" x14ac:dyDescent="0.25"/>
    <row r="734" ht="14.85" customHeight="1" x14ac:dyDescent="0.25"/>
    <row r="735" ht="14.85" customHeight="1" x14ac:dyDescent="0.25"/>
    <row r="736" ht="14.85" customHeight="1" x14ac:dyDescent="0.25"/>
    <row r="737" ht="14.85" customHeight="1" x14ac:dyDescent="0.25"/>
    <row r="738" ht="14.85" customHeight="1" x14ac:dyDescent="0.25"/>
    <row r="739" ht="14.85" customHeight="1" x14ac:dyDescent="0.25"/>
    <row r="740" ht="14.85" customHeight="1" x14ac:dyDescent="0.25"/>
    <row r="741" ht="14.85" customHeight="1" x14ac:dyDescent="0.25"/>
    <row r="742" ht="14.85" customHeight="1" x14ac:dyDescent="0.25"/>
    <row r="743" ht="14.85" customHeight="1" x14ac:dyDescent="0.25"/>
    <row r="744" ht="14.85" customHeight="1" x14ac:dyDescent="0.25"/>
    <row r="745" ht="14.85" customHeight="1" x14ac:dyDescent="0.25"/>
    <row r="746" ht="14.85" customHeight="1" x14ac:dyDescent="0.25"/>
    <row r="747" ht="14.85" customHeight="1" x14ac:dyDescent="0.25"/>
    <row r="748" ht="14.85" customHeight="1" x14ac:dyDescent="0.25"/>
    <row r="749" ht="14.85" customHeight="1" x14ac:dyDescent="0.25"/>
    <row r="750" ht="14.85" customHeight="1" x14ac:dyDescent="0.25"/>
    <row r="751" ht="14.85" customHeight="1" x14ac:dyDescent="0.25"/>
    <row r="752" ht="14.85" customHeight="1" x14ac:dyDescent="0.25"/>
    <row r="753" ht="14.85" customHeight="1" x14ac:dyDescent="0.25"/>
    <row r="754" ht="14.85" customHeight="1" x14ac:dyDescent="0.25"/>
    <row r="755" ht="14.85" customHeight="1" x14ac:dyDescent="0.25"/>
    <row r="756" ht="14.85" customHeight="1" x14ac:dyDescent="0.25"/>
    <row r="757" ht="14.85" customHeight="1" x14ac:dyDescent="0.25"/>
    <row r="758" ht="14.85" customHeight="1" x14ac:dyDescent="0.25"/>
    <row r="759" ht="14.85" customHeight="1" x14ac:dyDescent="0.25"/>
    <row r="760" ht="14.85" customHeight="1" x14ac:dyDescent="0.25"/>
    <row r="761" ht="14.85" customHeight="1" x14ac:dyDescent="0.25"/>
    <row r="762" ht="14.85" customHeight="1" x14ac:dyDescent="0.25"/>
    <row r="763" ht="14.85" customHeight="1" x14ac:dyDescent="0.25"/>
    <row r="764" ht="14.85" customHeight="1" x14ac:dyDescent="0.25"/>
    <row r="765" ht="14.85" customHeight="1" x14ac:dyDescent="0.25"/>
    <row r="766" ht="14.85" customHeight="1" x14ac:dyDescent="0.25"/>
    <row r="767" ht="14.85" customHeight="1" x14ac:dyDescent="0.25"/>
    <row r="768" ht="14.85" customHeight="1" x14ac:dyDescent="0.25"/>
    <row r="769" ht="14.85" customHeight="1" x14ac:dyDescent="0.25"/>
    <row r="770" ht="14.85" customHeight="1" x14ac:dyDescent="0.25"/>
    <row r="771" ht="14.85" customHeight="1" x14ac:dyDescent="0.25"/>
    <row r="772" ht="14.85" customHeight="1" x14ac:dyDescent="0.25"/>
    <row r="773" ht="14.85" customHeight="1" x14ac:dyDescent="0.25"/>
    <row r="774" ht="14.85" customHeight="1" x14ac:dyDescent="0.25"/>
    <row r="775" ht="14.85" customHeight="1" x14ac:dyDescent="0.25"/>
    <row r="776" ht="14.85" customHeight="1" x14ac:dyDescent="0.25"/>
    <row r="777" ht="14.85" customHeight="1" x14ac:dyDescent="0.25"/>
    <row r="778" ht="14.85" customHeight="1" x14ac:dyDescent="0.25"/>
    <row r="779" ht="14.85" customHeight="1" x14ac:dyDescent="0.25"/>
    <row r="780" ht="14.85" customHeight="1" x14ac:dyDescent="0.25"/>
    <row r="781" ht="14.85" customHeight="1" x14ac:dyDescent="0.25"/>
    <row r="782" ht="14.85" customHeight="1" x14ac:dyDescent="0.25"/>
    <row r="783" ht="14.85" customHeight="1" x14ac:dyDescent="0.25"/>
    <row r="784" ht="14.85" customHeight="1" x14ac:dyDescent="0.25"/>
    <row r="785" ht="14.85" customHeight="1" x14ac:dyDescent="0.25"/>
    <row r="786" ht="14.85" customHeight="1" x14ac:dyDescent="0.25"/>
    <row r="787" ht="14.85" customHeight="1" x14ac:dyDescent="0.25"/>
    <row r="788" ht="14.85" customHeight="1" x14ac:dyDescent="0.25"/>
    <row r="789" ht="14.85" customHeight="1" x14ac:dyDescent="0.25"/>
    <row r="790" ht="14.85" customHeight="1" x14ac:dyDescent="0.25"/>
    <row r="791" ht="14.85" customHeight="1" x14ac:dyDescent="0.25"/>
    <row r="792" ht="14.85" customHeight="1" x14ac:dyDescent="0.25"/>
    <row r="793" ht="14.85" customHeight="1" x14ac:dyDescent="0.25"/>
    <row r="794" ht="14.85" customHeight="1" x14ac:dyDescent="0.25"/>
    <row r="795" ht="14.85" customHeight="1" x14ac:dyDescent="0.25"/>
    <row r="796" ht="14.85" customHeight="1" x14ac:dyDescent="0.25"/>
    <row r="797" ht="14.85" customHeight="1" x14ac:dyDescent="0.25"/>
    <row r="798" ht="14.85" customHeight="1" x14ac:dyDescent="0.25"/>
    <row r="799" ht="14.85" customHeight="1" x14ac:dyDescent="0.25"/>
    <row r="800" ht="14.85" customHeight="1" x14ac:dyDescent="0.25"/>
    <row r="801" ht="14.85" customHeight="1" x14ac:dyDescent="0.25"/>
    <row r="802" ht="14.85" customHeight="1" x14ac:dyDescent="0.25"/>
    <row r="803" ht="14.85" customHeight="1" x14ac:dyDescent="0.25"/>
    <row r="804" ht="14.85" customHeight="1" x14ac:dyDescent="0.25"/>
    <row r="805" ht="14.85" customHeight="1" x14ac:dyDescent="0.25"/>
    <row r="806" ht="14.85" customHeight="1" x14ac:dyDescent="0.25"/>
    <row r="807" ht="14.85" customHeight="1" x14ac:dyDescent="0.25"/>
    <row r="808" ht="14.85" customHeight="1" x14ac:dyDescent="0.25"/>
    <row r="809" ht="14.85" customHeight="1" x14ac:dyDescent="0.25"/>
    <row r="810" ht="14.85" customHeight="1" x14ac:dyDescent="0.25"/>
    <row r="811" ht="14.85" customHeight="1" x14ac:dyDescent="0.25"/>
    <row r="812" ht="14.85" customHeight="1" x14ac:dyDescent="0.25"/>
    <row r="813" ht="14.85" customHeight="1" x14ac:dyDescent="0.25"/>
    <row r="814" ht="14.85" customHeight="1" x14ac:dyDescent="0.25"/>
    <row r="815" ht="14.85" customHeight="1" x14ac:dyDescent="0.25"/>
    <row r="816" ht="14.85" customHeight="1" x14ac:dyDescent="0.25"/>
    <row r="817" ht="14.85" customHeight="1" x14ac:dyDescent="0.25"/>
    <row r="818" ht="14.85" customHeight="1" x14ac:dyDescent="0.25"/>
    <row r="819" ht="14.85" customHeight="1" x14ac:dyDescent="0.25"/>
    <row r="820" ht="14.85" customHeight="1" x14ac:dyDescent="0.25"/>
    <row r="821" ht="14.85" customHeight="1" x14ac:dyDescent="0.25"/>
    <row r="822" ht="14.85" customHeight="1" x14ac:dyDescent="0.25"/>
    <row r="823" ht="14.85" customHeight="1" x14ac:dyDescent="0.25"/>
    <row r="824" ht="14.85" customHeight="1" x14ac:dyDescent="0.25"/>
    <row r="825" ht="14.85" customHeight="1" x14ac:dyDescent="0.25"/>
    <row r="826" ht="14.85" customHeight="1" x14ac:dyDescent="0.25"/>
    <row r="827" ht="14.85" customHeight="1" x14ac:dyDescent="0.25"/>
    <row r="828" ht="14.85" customHeight="1" x14ac:dyDescent="0.25"/>
    <row r="829" ht="14.85" customHeight="1" x14ac:dyDescent="0.25"/>
    <row r="830" ht="14.85" customHeight="1" x14ac:dyDescent="0.25"/>
    <row r="831" ht="14.85" customHeight="1" x14ac:dyDescent="0.25"/>
    <row r="832" ht="14.85" customHeight="1" x14ac:dyDescent="0.25"/>
    <row r="833" ht="14.85" customHeight="1" x14ac:dyDescent="0.25"/>
    <row r="834" ht="14.85" customHeight="1" x14ac:dyDescent="0.25"/>
    <row r="835" ht="14.85" customHeight="1" x14ac:dyDescent="0.25"/>
    <row r="836" ht="14.85" customHeight="1" x14ac:dyDescent="0.25"/>
    <row r="837" ht="14.85" customHeight="1" x14ac:dyDescent="0.25"/>
    <row r="838" ht="14.85" customHeight="1" x14ac:dyDescent="0.25"/>
    <row r="839" ht="14.85" customHeight="1" x14ac:dyDescent="0.25"/>
    <row r="840" ht="14.85" customHeight="1" x14ac:dyDescent="0.25"/>
    <row r="841" ht="14.85" customHeight="1" x14ac:dyDescent="0.25"/>
    <row r="842" ht="14.85" customHeight="1" x14ac:dyDescent="0.25"/>
    <row r="843" ht="14.85" customHeight="1" x14ac:dyDescent="0.25"/>
    <row r="844" ht="14.85" customHeight="1" x14ac:dyDescent="0.25"/>
    <row r="845" ht="14.85" customHeight="1" x14ac:dyDescent="0.25"/>
    <row r="846" ht="14.85" customHeight="1" x14ac:dyDescent="0.25"/>
    <row r="847" ht="14.85" customHeight="1" x14ac:dyDescent="0.25"/>
    <row r="848" ht="14.85" customHeight="1" x14ac:dyDescent="0.25"/>
    <row r="849" ht="14.85" customHeight="1" x14ac:dyDescent="0.25"/>
    <row r="850" ht="14.85" customHeight="1" x14ac:dyDescent="0.25"/>
    <row r="851" ht="14.85" customHeight="1" x14ac:dyDescent="0.25"/>
    <row r="852" ht="14.85" customHeight="1" x14ac:dyDescent="0.25"/>
    <row r="853" ht="14.85" customHeight="1" x14ac:dyDescent="0.25"/>
    <row r="854" ht="14.85" customHeight="1" x14ac:dyDescent="0.25"/>
    <row r="855" ht="14.85" customHeight="1" x14ac:dyDescent="0.25"/>
    <row r="856" ht="14.85" customHeight="1" x14ac:dyDescent="0.25"/>
    <row r="857" ht="14.85" customHeight="1" x14ac:dyDescent="0.25"/>
    <row r="858" ht="14.85" customHeight="1" x14ac:dyDescent="0.25"/>
    <row r="859" ht="14.85" customHeight="1" x14ac:dyDescent="0.25"/>
    <row r="860" ht="14.85" customHeight="1" x14ac:dyDescent="0.25"/>
    <row r="861" ht="14.85" customHeight="1" x14ac:dyDescent="0.25"/>
    <row r="862" ht="14.85" customHeight="1" x14ac:dyDescent="0.25"/>
    <row r="863" ht="14.85" customHeight="1" x14ac:dyDescent="0.25"/>
    <row r="864" ht="14.85" customHeight="1" x14ac:dyDescent="0.25"/>
    <row r="865" ht="14.85" customHeight="1" x14ac:dyDescent="0.25"/>
    <row r="866" ht="14.85" customHeight="1" x14ac:dyDescent="0.25"/>
    <row r="867" ht="14.85" customHeight="1" x14ac:dyDescent="0.25"/>
    <row r="868" ht="14.85" customHeight="1" x14ac:dyDescent="0.25"/>
    <row r="869" ht="14.85" customHeight="1" x14ac:dyDescent="0.25"/>
    <row r="870" ht="14.85" customHeight="1" x14ac:dyDescent="0.25"/>
    <row r="871" ht="14.85" customHeight="1" x14ac:dyDescent="0.25"/>
    <row r="872" ht="14.85" customHeight="1" x14ac:dyDescent="0.25"/>
    <row r="873" ht="14.85" customHeight="1" x14ac:dyDescent="0.25"/>
    <row r="874" ht="14.85" customHeight="1" x14ac:dyDescent="0.25"/>
    <row r="875" ht="14.85" customHeight="1" x14ac:dyDescent="0.25"/>
    <row r="876" ht="14.85" customHeight="1" x14ac:dyDescent="0.25"/>
    <row r="877" ht="14.85" customHeight="1" x14ac:dyDescent="0.25"/>
    <row r="878" ht="14.85" customHeight="1" x14ac:dyDescent="0.25"/>
    <row r="879" ht="14.85" customHeight="1" x14ac:dyDescent="0.25"/>
    <row r="880" ht="14.85" customHeight="1" x14ac:dyDescent="0.25"/>
    <row r="881" ht="14.85" customHeight="1" x14ac:dyDescent="0.25"/>
    <row r="882" ht="14.85" customHeight="1" x14ac:dyDescent="0.25"/>
    <row r="883" ht="14.85" customHeight="1" x14ac:dyDescent="0.25"/>
    <row r="884" ht="14.85" customHeight="1" x14ac:dyDescent="0.25"/>
    <row r="885" ht="14.85" customHeight="1" x14ac:dyDescent="0.25"/>
    <row r="886" ht="14.85" customHeight="1" x14ac:dyDescent="0.25"/>
    <row r="887" ht="14.85" customHeight="1" x14ac:dyDescent="0.25"/>
    <row r="888" ht="14.85" customHeight="1" x14ac:dyDescent="0.25"/>
    <row r="889" ht="14.85" customHeight="1" x14ac:dyDescent="0.25"/>
    <row r="890" ht="14.85" customHeight="1" x14ac:dyDescent="0.25"/>
    <row r="891" ht="14.85" customHeight="1" x14ac:dyDescent="0.25"/>
    <row r="892" ht="14.85" customHeight="1" x14ac:dyDescent="0.25"/>
    <row r="893" ht="14.85" customHeight="1" x14ac:dyDescent="0.25"/>
    <row r="894" ht="14.85" customHeight="1" x14ac:dyDescent="0.25"/>
    <row r="895" ht="14.85" customHeight="1" x14ac:dyDescent="0.25"/>
    <row r="896" ht="14.85" customHeight="1" x14ac:dyDescent="0.25"/>
    <row r="897" ht="14.85" customHeight="1" x14ac:dyDescent="0.25"/>
    <row r="898" ht="14.85" customHeight="1" x14ac:dyDescent="0.25"/>
    <row r="899" ht="14.85" customHeight="1" x14ac:dyDescent="0.25"/>
    <row r="900" ht="14.85" customHeight="1" x14ac:dyDescent="0.25"/>
    <row r="901" ht="14.85" customHeight="1" x14ac:dyDescent="0.25"/>
    <row r="902" ht="14.85" customHeight="1" x14ac:dyDescent="0.25"/>
    <row r="903" ht="14.85" customHeight="1" x14ac:dyDescent="0.25"/>
    <row r="904" ht="14.85" customHeight="1" x14ac:dyDescent="0.25"/>
    <row r="905" ht="14.85" customHeight="1" x14ac:dyDescent="0.25"/>
    <row r="906" ht="14.85" customHeight="1" x14ac:dyDescent="0.25"/>
    <row r="907" ht="14.85" customHeight="1" x14ac:dyDescent="0.25"/>
    <row r="908" ht="14.85" customHeight="1" x14ac:dyDescent="0.25"/>
    <row r="909" ht="14.85" customHeight="1" x14ac:dyDescent="0.25"/>
    <row r="910" ht="14.85" customHeight="1" x14ac:dyDescent="0.25"/>
    <row r="911" ht="14.85" customHeight="1" x14ac:dyDescent="0.25"/>
    <row r="912" ht="14.85" customHeight="1" x14ac:dyDescent="0.25"/>
    <row r="913" ht="14.85" customHeight="1" x14ac:dyDescent="0.25"/>
    <row r="914" ht="14.85" customHeight="1" x14ac:dyDescent="0.25"/>
    <row r="915" ht="14.85" customHeight="1" x14ac:dyDescent="0.25"/>
    <row r="916" ht="14.85" customHeight="1" x14ac:dyDescent="0.25"/>
    <row r="917" ht="14.85" customHeight="1" x14ac:dyDescent="0.25"/>
    <row r="918" ht="14.85" customHeight="1" x14ac:dyDescent="0.25"/>
    <row r="919" ht="14.85" customHeight="1" x14ac:dyDescent="0.25"/>
    <row r="920" ht="14.85" customHeight="1" x14ac:dyDescent="0.25"/>
    <row r="921" ht="14.85" customHeight="1" x14ac:dyDescent="0.25"/>
    <row r="922" ht="14.85" customHeight="1" x14ac:dyDescent="0.25"/>
    <row r="923" ht="14.85" customHeight="1" x14ac:dyDescent="0.25"/>
    <row r="924" ht="14.85" customHeight="1" x14ac:dyDescent="0.25"/>
    <row r="925" ht="14.85" customHeight="1" x14ac:dyDescent="0.25"/>
    <row r="926" ht="14.85" customHeight="1" x14ac:dyDescent="0.25"/>
    <row r="927" ht="14.85" customHeight="1" x14ac:dyDescent="0.25"/>
    <row r="928" ht="14.85" customHeight="1" x14ac:dyDescent="0.25"/>
    <row r="929" ht="14.85" customHeight="1" x14ac:dyDescent="0.25"/>
    <row r="930" ht="14.85" customHeight="1" x14ac:dyDescent="0.25"/>
    <row r="931" ht="14.85" customHeight="1" x14ac:dyDescent="0.25"/>
    <row r="932" ht="14.85" customHeight="1" x14ac:dyDescent="0.25"/>
    <row r="933" ht="14.85" customHeight="1" x14ac:dyDescent="0.25"/>
    <row r="934" ht="14.85" customHeight="1" x14ac:dyDescent="0.25"/>
    <row r="935" ht="14.85" customHeight="1" x14ac:dyDescent="0.25"/>
    <row r="936" ht="14.85" customHeight="1" x14ac:dyDescent="0.25"/>
    <row r="937" ht="14.85" customHeight="1" x14ac:dyDescent="0.25"/>
    <row r="938" ht="14.85" customHeight="1" x14ac:dyDescent="0.25"/>
    <row r="939" ht="14.85" customHeight="1" x14ac:dyDescent="0.25"/>
    <row r="940" ht="14.85" customHeight="1" x14ac:dyDescent="0.25"/>
    <row r="941" ht="14.85" customHeight="1" x14ac:dyDescent="0.25"/>
    <row r="942" ht="14.85" customHeight="1" x14ac:dyDescent="0.25"/>
    <row r="943" ht="14.85" customHeight="1" x14ac:dyDescent="0.25"/>
    <row r="944" ht="14.85" customHeight="1" x14ac:dyDescent="0.25"/>
    <row r="945" ht="14.85" customHeight="1" x14ac:dyDescent="0.25"/>
    <row r="946" ht="14.85" customHeight="1" x14ac:dyDescent="0.25"/>
    <row r="947" ht="14.85" customHeight="1" x14ac:dyDescent="0.25"/>
    <row r="948" ht="14.85" customHeight="1" x14ac:dyDescent="0.25"/>
    <row r="949" ht="14.85" customHeight="1" x14ac:dyDescent="0.25"/>
    <row r="950" ht="14.85" customHeight="1" x14ac:dyDescent="0.25"/>
    <row r="951" ht="14.85" customHeight="1" x14ac:dyDescent="0.25"/>
    <row r="952" ht="14.85" customHeight="1" x14ac:dyDescent="0.25"/>
    <row r="953" ht="14.85" customHeight="1" x14ac:dyDescent="0.25"/>
    <row r="954" ht="14.85" customHeight="1" x14ac:dyDescent="0.25"/>
    <row r="955" ht="14.85" customHeight="1" x14ac:dyDescent="0.25"/>
    <row r="956" ht="14.85" customHeight="1" x14ac:dyDescent="0.25"/>
    <row r="957" ht="14.85" customHeight="1" x14ac:dyDescent="0.25"/>
    <row r="958" ht="14.85" customHeight="1" x14ac:dyDescent="0.25"/>
    <row r="959" ht="14.85" customHeight="1" x14ac:dyDescent="0.25"/>
    <row r="960" ht="14.85" customHeight="1" x14ac:dyDescent="0.25"/>
    <row r="961" ht="14.85" customHeight="1" x14ac:dyDescent="0.25"/>
    <row r="962" ht="14.85" customHeight="1" x14ac:dyDescent="0.25"/>
    <row r="963" ht="14.85" customHeight="1" x14ac:dyDescent="0.25"/>
    <row r="964" ht="14.85" customHeight="1" x14ac:dyDescent="0.25"/>
    <row r="965" ht="14.85" customHeight="1" x14ac:dyDescent="0.25"/>
    <row r="966" ht="14.85" customHeight="1" x14ac:dyDescent="0.25"/>
    <row r="967" ht="14.85" customHeight="1" x14ac:dyDescent="0.25"/>
    <row r="968" ht="14.85" customHeight="1" x14ac:dyDescent="0.25"/>
    <row r="969" ht="14.85" customHeight="1" x14ac:dyDescent="0.25"/>
    <row r="970" ht="14.85" customHeight="1" x14ac:dyDescent="0.25"/>
    <row r="971" ht="14.85" customHeight="1" x14ac:dyDescent="0.25"/>
    <row r="972" ht="14.85" customHeight="1" x14ac:dyDescent="0.25"/>
    <row r="973" ht="14.85" customHeight="1" x14ac:dyDescent="0.25"/>
    <row r="974" ht="14.85" customHeight="1" x14ac:dyDescent="0.25"/>
    <row r="975" ht="14.85" customHeight="1" x14ac:dyDescent="0.25"/>
    <row r="976" ht="14.85" customHeight="1" x14ac:dyDescent="0.25"/>
    <row r="977" ht="14.85" customHeight="1" x14ac:dyDescent="0.25"/>
    <row r="978" ht="14.85" customHeight="1" x14ac:dyDescent="0.25"/>
    <row r="979" ht="14.85" customHeight="1" x14ac:dyDescent="0.25"/>
    <row r="980" ht="14.85" customHeight="1" x14ac:dyDescent="0.25"/>
    <row r="981" ht="14.85" customHeight="1" x14ac:dyDescent="0.25"/>
    <row r="982" ht="14.85" customHeight="1" x14ac:dyDescent="0.25"/>
    <row r="983" ht="14.85" customHeight="1" x14ac:dyDescent="0.25"/>
    <row r="984" ht="14.85" customHeight="1" x14ac:dyDescent="0.25"/>
    <row r="985" ht="14.85" customHeight="1" x14ac:dyDescent="0.25"/>
    <row r="986" ht="14.85" customHeight="1" x14ac:dyDescent="0.25"/>
    <row r="987" ht="14.85" customHeight="1" x14ac:dyDescent="0.25"/>
    <row r="988" ht="14.85" customHeight="1" x14ac:dyDescent="0.25"/>
    <row r="989" ht="14.85" customHeight="1" x14ac:dyDescent="0.25"/>
    <row r="990" ht="14.85" customHeight="1" x14ac:dyDescent="0.25"/>
    <row r="991" ht="14.85" customHeight="1" x14ac:dyDescent="0.25"/>
    <row r="992" ht="14.85" customHeight="1" x14ac:dyDescent="0.25"/>
    <row r="993" ht="14.85" customHeight="1" x14ac:dyDescent="0.25"/>
    <row r="994" ht="14.85" customHeight="1" x14ac:dyDescent="0.25"/>
    <row r="995" ht="14.85" customHeight="1" x14ac:dyDescent="0.25"/>
    <row r="996" ht="14.85" customHeight="1" x14ac:dyDescent="0.25"/>
    <row r="997" ht="14.85" customHeight="1" x14ac:dyDescent="0.25"/>
    <row r="998" ht="14.85" customHeight="1" x14ac:dyDescent="0.25"/>
    <row r="999" ht="14.85" customHeight="1" x14ac:dyDescent="0.25"/>
    <row r="1000" ht="14.85" customHeight="1" x14ac:dyDescent="0.25"/>
    <row r="1001" ht="14.85" customHeight="1" x14ac:dyDescent="0.25"/>
    <row r="1002" ht="14.85" customHeight="1" x14ac:dyDescent="0.25"/>
    <row r="1003" ht="14.85" customHeight="1" x14ac:dyDescent="0.25"/>
    <row r="1004" ht="14.85" customHeight="1" x14ac:dyDescent="0.25"/>
    <row r="1005" ht="14.85" customHeight="1" x14ac:dyDescent="0.25"/>
    <row r="1006" ht="14.85" customHeight="1" x14ac:dyDescent="0.25"/>
    <row r="1007" ht="14.85" customHeight="1" x14ac:dyDescent="0.25"/>
    <row r="1008" ht="14.85" customHeight="1" x14ac:dyDescent="0.25"/>
    <row r="1009" ht="14.85" customHeight="1" x14ac:dyDescent="0.25"/>
    <row r="1010" ht="14.85" customHeight="1" x14ac:dyDescent="0.25"/>
    <row r="1011" ht="14.85" customHeight="1" x14ac:dyDescent="0.25"/>
    <row r="1012" ht="14.85" customHeight="1" x14ac:dyDescent="0.25"/>
    <row r="1013" ht="14.85" customHeight="1" x14ac:dyDescent="0.25"/>
    <row r="1014" ht="14.85" customHeight="1" x14ac:dyDescent="0.25"/>
    <row r="1015" ht="14.85" customHeight="1" x14ac:dyDescent="0.25"/>
    <row r="1016" ht="14.85" customHeight="1" x14ac:dyDescent="0.25"/>
    <row r="1017" ht="14.85" customHeight="1" x14ac:dyDescent="0.25"/>
    <row r="1018" ht="14.85" customHeight="1" x14ac:dyDescent="0.25"/>
    <row r="1019" ht="14.85" customHeight="1" x14ac:dyDescent="0.25"/>
    <row r="1020" ht="14.85" customHeight="1" x14ac:dyDescent="0.25"/>
    <row r="1021" ht="14.85" customHeight="1" x14ac:dyDescent="0.25"/>
    <row r="1022" ht="14.85" customHeight="1" x14ac:dyDescent="0.25"/>
    <row r="1023" ht="14.85" customHeight="1" x14ac:dyDescent="0.25"/>
    <row r="1024" ht="14.85" customHeight="1" x14ac:dyDescent="0.25"/>
    <row r="1025" ht="14.85" customHeight="1" x14ac:dyDescent="0.25"/>
    <row r="1026" ht="14.85" customHeight="1" x14ac:dyDescent="0.25"/>
    <row r="1027" ht="14.85" customHeight="1" x14ac:dyDescent="0.25"/>
    <row r="1028" ht="14.85" customHeight="1" x14ac:dyDescent="0.25"/>
    <row r="1029" ht="14.85" customHeight="1" x14ac:dyDescent="0.25"/>
    <row r="1030" ht="14.85" customHeight="1" x14ac:dyDescent="0.25"/>
    <row r="1031" ht="14.85" customHeight="1" x14ac:dyDescent="0.25"/>
    <row r="1032" ht="14.85" customHeight="1" x14ac:dyDescent="0.25"/>
    <row r="1033" ht="14.85" customHeight="1" x14ac:dyDescent="0.25"/>
    <row r="1034" ht="14.85" customHeight="1" x14ac:dyDescent="0.25"/>
    <row r="1035" ht="14.85" customHeight="1" x14ac:dyDescent="0.25"/>
    <row r="1036" ht="14.85" customHeight="1" x14ac:dyDescent="0.25"/>
    <row r="1037" ht="14.85" customHeight="1" x14ac:dyDescent="0.25"/>
    <row r="1038" ht="14.85" customHeight="1" x14ac:dyDescent="0.25"/>
    <row r="1039" ht="14.85" customHeight="1" x14ac:dyDescent="0.25"/>
    <row r="1040" ht="14.85" customHeight="1" x14ac:dyDescent="0.25"/>
    <row r="1041" ht="14.85" customHeight="1" x14ac:dyDescent="0.25"/>
    <row r="1042" ht="14.85" customHeight="1" x14ac:dyDescent="0.25"/>
    <row r="1043" ht="14.85" customHeight="1" x14ac:dyDescent="0.25"/>
    <row r="1044" ht="14.85" customHeight="1" x14ac:dyDescent="0.25"/>
    <row r="1045" ht="14.85" customHeight="1" x14ac:dyDescent="0.25"/>
    <row r="1046" ht="14.85" customHeight="1" x14ac:dyDescent="0.25"/>
    <row r="1047" ht="14.85" customHeight="1" x14ac:dyDescent="0.25"/>
    <row r="1048" ht="14.85" customHeight="1" x14ac:dyDescent="0.25"/>
    <row r="1049" ht="14.85" customHeight="1" x14ac:dyDescent="0.25"/>
    <row r="1050" ht="14.85" customHeight="1" x14ac:dyDescent="0.25"/>
    <row r="1051" ht="14.85" customHeight="1" x14ac:dyDescent="0.25"/>
    <row r="1052" ht="14.85" customHeight="1" x14ac:dyDescent="0.25"/>
    <row r="1053" ht="14.85" customHeight="1" x14ac:dyDescent="0.25"/>
    <row r="1054" ht="14.85" customHeight="1" x14ac:dyDescent="0.25"/>
    <row r="1055" ht="14.85" customHeight="1" x14ac:dyDescent="0.25"/>
    <row r="1056" ht="14.85" customHeight="1" x14ac:dyDescent="0.25"/>
    <row r="1057" ht="14.85" customHeight="1" x14ac:dyDescent="0.25"/>
    <row r="1058" ht="14.85" customHeight="1" x14ac:dyDescent="0.25"/>
    <row r="1059" ht="14.85" customHeight="1" x14ac:dyDescent="0.25"/>
    <row r="1060" ht="14.85" customHeight="1" x14ac:dyDescent="0.25"/>
    <row r="1061" ht="14.85" customHeight="1" x14ac:dyDescent="0.25"/>
    <row r="1062" ht="14.85" customHeight="1" x14ac:dyDescent="0.25"/>
    <row r="1063" ht="14.85" customHeight="1" x14ac:dyDescent="0.25"/>
    <row r="1064" ht="14.85" customHeight="1" x14ac:dyDescent="0.25"/>
    <row r="1065" ht="14.85" customHeight="1" x14ac:dyDescent="0.25"/>
    <row r="1066" ht="14.85" customHeight="1" x14ac:dyDescent="0.25"/>
    <row r="1067" ht="14.85" customHeight="1" x14ac:dyDescent="0.25"/>
    <row r="1068" ht="14.85" customHeight="1" x14ac:dyDescent="0.25"/>
    <row r="1069" ht="14.85" customHeight="1" x14ac:dyDescent="0.25"/>
    <row r="1070" ht="14.85" customHeight="1" x14ac:dyDescent="0.25"/>
    <row r="1071" ht="14.85" customHeight="1" x14ac:dyDescent="0.25"/>
    <row r="1072" ht="14.85" customHeight="1" x14ac:dyDescent="0.25"/>
    <row r="1073" ht="14.85" customHeight="1" x14ac:dyDescent="0.25"/>
    <row r="1074" ht="14.85" customHeight="1" x14ac:dyDescent="0.25"/>
    <row r="1075" ht="14.85" customHeight="1" x14ac:dyDescent="0.25"/>
    <row r="1076" ht="14.85" customHeight="1" x14ac:dyDescent="0.25"/>
    <row r="1077" ht="14.85" customHeight="1" x14ac:dyDescent="0.25"/>
    <row r="1078" ht="14.85" customHeight="1" x14ac:dyDescent="0.25"/>
    <row r="1079" ht="14.85" customHeight="1" x14ac:dyDescent="0.25"/>
    <row r="1080" ht="14.85" customHeight="1" x14ac:dyDescent="0.25"/>
    <row r="1081" ht="14.85" customHeight="1" x14ac:dyDescent="0.25"/>
    <row r="1082" ht="14.85" customHeight="1" x14ac:dyDescent="0.25"/>
    <row r="1083" ht="14.85" customHeight="1" x14ac:dyDescent="0.25"/>
    <row r="1084" ht="14.85" customHeight="1" x14ac:dyDescent="0.25"/>
    <row r="1085" ht="14.85" customHeight="1" x14ac:dyDescent="0.25"/>
    <row r="1086" ht="14.85" customHeight="1" x14ac:dyDescent="0.25"/>
    <row r="1087" ht="14.85" customHeight="1" x14ac:dyDescent="0.25"/>
    <row r="1088" ht="14.85" customHeight="1" x14ac:dyDescent="0.25"/>
    <row r="1089" ht="14.85" customHeight="1" x14ac:dyDescent="0.25"/>
    <row r="1090" ht="14.85" customHeight="1" x14ac:dyDescent="0.25"/>
    <row r="1091" ht="14.85" customHeight="1" x14ac:dyDescent="0.25"/>
    <row r="1092" ht="14.85" customHeight="1" x14ac:dyDescent="0.25"/>
    <row r="1093" ht="14.85" customHeight="1" x14ac:dyDescent="0.25"/>
    <row r="1094" ht="14.85" customHeight="1" x14ac:dyDescent="0.25"/>
    <row r="1095" ht="14.85" customHeight="1" x14ac:dyDescent="0.25"/>
    <row r="1096" ht="14.85" customHeight="1" x14ac:dyDescent="0.25"/>
    <row r="1097" ht="14.85" customHeight="1" x14ac:dyDescent="0.25"/>
    <row r="1098" ht="14.85" customHeight="1" x14ac:dyDescent="0.25"/>
    <row r="1099" ht="14.85" customHeight="1" x14ac:dyDescent="0.25"/>
    <row r="1100" ht="14.85" customHeight="1" x14ac:dyDescent="0.25"/>
    <row r="1101" ht="14.85" customHeight="1" x14ac:dyDescent="0.25"/>
    <row r="1102" ht="14.85" customHeight="1" x14ac:dyDescent="0.25"/>
    <row r="1103" ht="14.85" customHeight="1" x14ac:dyDescent="0.25"/>
    <row r="1104" ht="14.85" customHeight="1" x14ac:dyDescent="0.25"/>
    <row r="1105" ht="14.85" customHeight="1" x14ac:dyDescent="0.25"/>
    <row r="1106" ht="14.85" customHeight="1" x14ac:dyDescent="0.25"/>
    <row r="1107" ht="14.85" customHeight="1" x14ac:dyDescent="0.25"/>
    <row r="1108" ht="14.85" customHeight="1" x14ac:dyDescent="0.25"/>
    <row r="1109" ht="14.85" customHeight="1" x14ac:dyDescent="0.25"/>
    <row r="1110" ht="14.85" customHeight="1" x14ac:dyDescent="0.25"/>
    <row r="1111" ht="14.85" customHeight="1" x14ac:dyDescent="0.25"/>
    <row r="1112" ht="14.85" customHeight="1" x14ac:dyDescent="0.25"/>
    <row r="1113" ht="14.85" customHeight="1" x14ac:dyDescent="0.25"/>
    <row r="1114" ht="14.85" customHeight="1" x14ac:dyDescent="0.25"/>
    <row r="1115" ht="14.85" customHeight="1" x14ac:dyDescent="0.25"/>
    <row r="1116" ht="14.85" customHeight="1" x14ac:dyDescent="0.25"/>
    <row r="1117" ht="14.85" customHeight="1" x14ac:dyDescent="0.25"/>
    <row r="1118" ht="14.85" customHeight="1" x14ac:dyDescent="0.25"/>
    <row r="1119" ht="14.85" customHeight="1" x14ac:dyDescent="0.25"/>
    <row r="1120" ht="14.85" customHeight="1" x14ac:dyDescent="0.25"/>
    <row r="1121" ht="14.85" customHeight="1" x14ac:dyDescent="0.25"/>
    <row r="1122" ht="14.85" customHeight="1" x14ac:dyDescent="0.25"/>
    <row r="1123" ht="14.85" customHeight="1" x14ac:dyDescent="0.25"/>
    <row r="1124" ht="14.85" customHeight="1" x14ac:dyDescent="0.25"/>
    <row r="1125" ht="14.85" customHeight="1" x14ac:dyDescent="0.25"/>
    <row r="1126" ht="14.85" customHeight="1" x14ac:dyDescent="0.25"/>
    <row r="1127" ht="14.85" customHeight="1" x14ac:dyDescent="0.25"/>
    <row r="1128" ht="14.85" customHeight="1" x14ac:dyDescent="0.25"/>
    <row r="1129" ht="14.85" customHeight="1" x14ac:dyDescent="0.25"/>
    <row r="1130" ht="14.85" customHeight="1" x14ac:dyDescent="0.25"/>
    <row r="1131" ht="14.85" customHeight="1" x14ac:dyDescent="0.25"/>
    <row r="1132" ht="14.85" customHeight="1" x14ac:dyDescent="0.25"/>
    <row r="1133" ht="14.85" customHeight="1" x14ac:dyDescent="0.25"/>
    <row r="1134" ht="14.85" customHeight="1" x14ac:dyDescent="0.25"/>
    <row r="1135" ht="14.85" customHeight="1" x14ac:dyDescent="0.25"/>
    <row r="1136" ht="14.85" customHeight="1" x14ac:dyDescent="0.25"/>
    <row r="1137" ht="14.85" customHeight="1" x14ac:dyDescent="0.25"/>
    <row r="1138" ht="14.85" customHeight="1" x14ac:dyDescent="0.25"/>
    <row r="1139" ht="14.85" customHeight="1" x14ac:dyDescent="0.25"/>
    <row r="1140" ht="14.85" customHeight="1" x14ac:dyDescent="0.25"/>
    <row r="1141" ht="14.85" customHeight="1" x14ac:dyDescent="0.25"/>
    <row r="1142" ht="14.85" customHeight="1" x14ac:dyDescent="0.25"/>
    <row r="1143" ht="14.85" customHeight="1" x14ac:dyDescent="0.25"/>
    <row r="1144" ht="14.85" customHeight="1" x14ac:dyDescent="0.25"/>
    <row r="1145" ht="14.85" customHeight="1" x14ac:dyDescent="0.25"/>
    <row r="1146" ht="14.85" customHeight="1" x14ac:dyDescent="0.25"/>
    <row r="1147" ht="14.85" customHeight="1" x14ac:dyDescent="0.25"/>
    <row r="1148" ht="14.85" customHeight="1" x14ac:dyDescent="0.25"/>
    <row r="1149" ht="14.85" customHeight="1" x14ac:dyDescent="0.25"/>
    <row r="1150" ht="14.85" customHeight="1" x14ac:dyDescent="0.25"/>
    <row r="1151" ht="14.85" customHeight="1" x14ac:dyDescent="0.25"/>
    <row r="1152" ht="14.85" customHeight="1" x14ac:dyDescent="0.25"/>
    <row r="1153" ht="14.85" customHeight="1" x14ac:dyDescent="0.25"/>
    <row r="1154" ht="14.85" customHeight="1" x14ac:dyDescent="0.25"/>
    <row r="1155" ht="14.85" customHeight="1" x14ac:dyDescent="0.25"/>
    <row r="1156" ht="14.85" customHeight="1" x14ac:dyDescent="0.25"/>
    <row r="1157" ht="14.85" customHeight="1" x14ac:dyDescent="0.25"/>
    <row r="1158" ht="14.85" customHeight="1" x14ac:dyDescent="0.25"/>
    <row r="1159" ht="14.85" customHeight="1" x14ac:dyDescent="0.25"/>
    <row r="1160" ht="14.85" customHeight="1" x14ac:dyDescent="0.25"/>
    <row r="1161" ht="14.85" customHeight="1" x14ac:dyDescent="0.25"/>
    <row r="1162" ht="14.85" customHeight="1" x14ac:dyDescent="0.25"/>
    <row r="1163" ht="14.85" customHeight="1" x14ac:dyDescent="0.25"/>
    <row r="1164" ht="14.85" customHeight="1" x14ac:dyDescent="0.25"/>
    <row r="1165" ht="14.85" customHeight="1" x14ac:dyDescent="0.25"/>
    <row r="1166" ht="14.85" customHeight="1" x14ac:dyDescent="0.25"/>
    <row r="1167" ht="14.85" customHeight="1" x14ac:dyDescent="0.25"/>
    <row r="1168" ht="14.85" customHeight="1" x14ac:dyDescent="0.25"/>
    <row r="1169" ht="14.85" customHeight="1" x14ac:dyDescent="0.25"/>
    <row r="1170" ht="14.85" customHeight="1" x14ac:dyDescent="0.25"/>
    <row r="1171" ht="14.85" customHeight="1" x14ac:dyDescent="0.25"/>
    <row r="1172" ht="14.85" customHeight="1" x14ac:dyDescent="0.25"/>
    <row r="1173" ht="14.85" customHeight="1" x14ac:dyDescent="0.25"/>
    <row r="1174" ht="14.85" customHeight="1" x14ac:dyDescent="0.25"/>
    <row r="1175" ht="14.85" customHeight="1" x14ac:dyDescent="0.25"/>
    <row r="1176" ht="14.85" customHeight="1" x14ac:dyDescent="0.25"/>
    <row r="1177" ht="14.85" customHeight="1" x14ac:dyDescent="0.25"/>
    <row r="1178" ht="14.85" customHeight="1" x14ac:dyDescent="0.25"/>
    <row r="1179" ht="14.85" customHeight="1" x14ac:dyDescent="0.25"/>
    <row r="1180" ht="14.85" customHeight="1" x14ac:dyDescent="0.25"/>
    <row r="1181" ht="14.85" customHeight="1" x14ac:dyDescent="0.25"/>
    <row r="1182" ht="14.85" customHeight="1" x14ac:dyDescent="0.25"/>
    <row r="1183" ht="14.85" customHeight="1" x14ac:dyDescent="0.25"/>
    <row r="1184" ht="14.85" customHeight="1" x14ac:dyDescent="0.25"/>
    <row r="1185" ht="14.85" customHeight="1" x14ac:dyDescent="0.25"/>
    <row r="1186" ht="14.85" customHeight="1" x14ac:dyDescent="0.25"/>
    <row r="1187" ht="14.85" customHeight="1" x14ac:dyDescent="0.25"/>
    <row r="1188" ht="14.85" customHeight="1" x14ac:dyDescent="0.25"/>
    <row r="1189" ht="14.85" customHeight="1" x14ac:dyDescent="0.25"/>
    <row r="1190" ht="14.85" customHeight="1" x14ac:dyDescent="0.25"/>
    <row r="1191" ht="14.85" customHeight="1" x14ac:dyDescent="0.25"/>
    <row r="1192" ht="14.85" customHeight="1" x14ac:dyDescent="0.25"/>
    <row r="1193" ht="14.85" customHeight="1" x14ac:dyDescent="0.25"/>
    <row r="1194" ht="14.85" customHeight="1" x14ac:dyDescent="0.25"/>
    <row r="1195" ht="14.85" customHeight="1" x14ac:dyDescent="0.25"/>
    <row r="1196" ht="14.85" customHeight="1" x14ac:dyDescent="0.25"/>
    <row r="1197" ht="14.85" customHeight="1" x14ac:dyDescent="0.25"/>
    <row r="1198" ht="14.85" customHeight="1" x14ac:dyDescent="0.25"/>
    <row r="1199" ht="14.85" customHeight="1" x14ac:dyDescent="0.25"/>
    <row r="1200" ht="14.85" customHeight="1" x14ac:dyDescent="0.25"/>
    <row r="1201" ht="14.85" customHeight="1" x14ac:dyDescent="0.25"/>
    <row r="1202" ht="14.85" customHeight="1" x14ac:dyDescent="0.25"/>
    <row r="1203" ht="14.85" customHeight="1" x14ac:dyDescent="0.25"/>
    <row r="1204" ht="14.85" customHeight="1" x14ac:dyDescent="0.25"/>
    <row r="1205" ht="14.85" customHeight="1" x14ac:dyDescent="0.25"/>
    <row r="1206" ht="14.85" customHeight="1" x14ac:dyDescent="0.25"/>
    <row r="1207" ht="14.85" customHeight="1" x14ac:dyDescent="0.25"/>
    <row r="1208" ht="14.85" customHeight="1" x14ac:dyDescent="0.25"/>
    <row r="1209" ht="14.85" customHeight="1" x14ac:dyDescent="0.25"/>
    <row r="1210" ht="14.85" customHeight="1" x14ac:dyDescent="0.25"/>
    <row r="1211" ht="14.85" customHeight="1" x14ac:dyDescent="0.25"/>
    <row r="1212" ht="14.85" customHeight="1" x14ac:dyDescent="0.25"/>
    <row r="1213" ht="14.85" customHeight="1" x14ac:dyDescent="0.25"/>
    <row r="1214" ht="14.85" customHeight="1" x14ac:dyDescent="0.25"/>
    <row r="1215" ht="14.85" customHeight="1" x14ac:dyDescent="0.25"/>
    <row r="1216" ht="14.85" customHeight="1" x14ac:dyDescent="0.25"/>
    <row r="1217" ht="14.85" customHeight="1" x14ac:dyDescent="0.25"/>
    <row r="1218" ht="14.85" customHeight="1" x14ac:dyDescent="0.25"/>
    <row r="1219" ht="14.85" customHeight="1" x14ac:dyDescent="0.25"/>
    <row r="1220" ht="14.85" customHeight="1" x14ac:dyDescent="0.25"/>
    <row r="1221" ht="14.85" customHeight="1" x14ac:dyDescent="0.25"/>
    <row r="1222" ht="14.85" customHeight="1" x14ac:dyDescent="0.25"/>
    <row r="1223" ht="14.85" customHeight="1" x14ac:dyDescent="0.25"/>
    <row r="1224" ht="14.85" customHeight="1" x14ac:dyDescent="0.25"/>
    <row r="1225" ht="14.85" customHeight="1" x14ac:dyDescent="0.25"/>
    <row r="1226" ht="14.85" customHeight="1" x14ac:dyDescent="0.25"/>
    <row r="1227" ht="14.85" customHeight="1" x14ac:dyDescent="0.25"/>
    <row r="1228" ht="14.85" customHeight="1" x14ac:dyDescent="0.25"/>
    <row r="1229" ht="14.85" customHeight="1" x14ac:dyDescent="0.25"/>
    <row r="1230" ht="14.85" customHeight="1" x14ac:dyDescent="0.25"/>
    <row r="1231" ht="14.85" customHeight="1" x14ac:dyDescent="0.25"/>
    <row r="1232" ht="14.85" customHeight="1" x14ac:dyDescent="0.25"/>
    <row r="1233" ht="14.85" customHeight="1" x14ac:dyDescent="0.25"/>
    <row r="1234" ht="14.85" customHeight="1" x14ac:dyDescent="0.25"/>
    <row r="1235" ht="14.85" customHeight="1" x14ac:dyDescent="0.25"/>
    <row r="1236" ht="14.85" customHeight="1" x14ac:dyDescent="0.25"/>
    <row r="1237" ht="14.85" customHeight="1" x14ac:dyDescent="0.25"/>
    <row r="1238" ht="14.85" customHeight="1" x14ac:dyDescent="0.25"/>
    <row r="1239" ht="14.85" customHeight="1" x14ac:dyDescent="0.25"/>
    <row r="1240" ht="14.85" customHeight="1" x14ac:dyDescent="0.25"/>
    <row r="1241" ht="14.85" customHeight="1" x14ac:dyDescent="0.25"/>
    <row r="1242" ht="14.85" customHeight="1" x14ac:dyDescent="0.25"/>
    <row r="1243" ht="14.85" customHeight="1" x14ac:dyDescent="0.25"/>
    <row r="1244" ht="14.85" customHeight="1" x14ac:dyDescent="0.25"/>
    <row r="1245" ht="14.85" customHeight="1" x14ac:dyDescent="0.25"/>
    <row r="1246" ht="14.85" customHeight="1" x14ac:dyDescent="0.25"/>
    <row r="1247" ht="14.85" customHeight="1" x14ac:dyDescent="0.25"/>
    <row r="1248" ht="14.85" customHeight="1" x14ac:dyDescent="0.25"/>
    <row r="1249" ht="14.85" customHeight="1" x14ac:dyDescent="0.25"/>
    <row r="1250" ht="14.85" customHeight="1" x14ac:dyDescent="0.25"/>
    <row r="1251" ht="14.85" customHeight="1" x14ac:dyDescent="0.25"/>
    <row r="1252" ht="14.85" customHeight="1" x14ac:dyDescent="0.25"/>
    <row r="1253" ht="14.85" customHeight="1" x14ac:dyDescent="0.25"/>
    <row r="1254" ht="14.85" customHeight="1" x14ac:dyDescent="0.25"/>
    <row r="1255" ht="14.85" customHeight="1" x14ac:dyDescent="0.25"/>
    <row r="1256" ht="14.85" customHeight="1" x14ac:dyDescent="0.25"/>
    <row r="1257" ht="14.85" customHeight="1" x14ac:dyDescent="0.25"/>
    <row r="1258" ht="14.85" customHeight="1" x14ac:dyDescent="0.25"/>
    <row r="1259" ht="14.85" customHeight="1" x14ac:dyDescent="0.25"/>
    <row r="1260" ht="14.85" customHeight="1" x14ac:dyDescent="0.25"/>
    <row r="1261" ht="14.85" customHeight="1" x14ac:dyDescent="0.25"/>
    <row r="1262" ht="14.85" customHeight="1" x14ac:dyDescent="0.25"/>
    <row r="1263" ht="14.85" customHeight="1" x14ac:dyDescent="0.25"/>
    <row r="1264" ht="14.85" customHeight="1" x14ac:dyDescent="0.25"/>
    <row r="1265" ht="14.85" customHeight="1" x14ac:dyDescent="0.25"/>
    <row r="1266" ht="14.85" customHeight="1" x14ac:dyDescent="0.25"/>
    <row r="1267" ht="14.85" customHeight="1" x14ac:dyDescent="0.25"/>
    <row r="1268" ht="14.85" customHeight="1" x14ac:dyDescent="0.25"/>
    <row r="1269" ht="14.85" customHeight="1" x14ac:dyDescent="0.25"/>
    <row r="1270" ht="14.85" customHeight="1" x14ac:dyDescent="0.25"/>
    <row r="1271" ht="14.85" customHeight="1" x14ac:dyDescent="0.25"/>
    <row r="1272" ht="14.85" customHeight="1" x14ac:dyDescent="0.25"/>
    <row r="1273" ht="14.85" customHeight="1" x14ac:dyDescent="0.25"/>
    <row r="1274" ht="14.85" customHeight="1" x14ac:dyDescent="0.25"/>
    <row r="1275" ht="14.85" customHeight="1" x14ac:dyDescent="0.25"/>
    <row r="1276" ht="14.85" customHeight="1" x14ac:dyDescent="0.25"/>
    <row r="1277" ht="14.85" customHeight="1" x14ac:dyDescent="0.25"/>
    <row r="1278" ht="14.85" customHeight="1" x14ac:dyDescent="0.25"/>
    <row r="1279" ht="14.85" customHeight="1" x14ac:dyDescent="0.25"/>
    <row r="1280" ht="14.85" customHeight="1" x14ac:dyDescent="0.25"/>
    <row r="1281" ht="14.85" customHeight="1" x14ac:dyDescent="0.25"/>
    <row r="1282" ht="14.85" customHeight="1" x14ac:dyDescent="0.25"/>
    <row r="1283" ht="14.85" customHeight="1" x14ac:dyDescent="0.25"/>
    <row r="1284" ht="14.85" customHeight="1" x14ac:dyDescent="0.25"/>
    <row r="1285" ht="14.85" customHeight="1" x14ac:dyDescent="0.25"/>
    <row r="1286" ht="14.85" customHeight="1" x14ac:dyDescent="0.25"/>
    <row r="1287" ht="14.85" customHeight="1" x14ac:dyDescent="0.25"/>
    <row r="1288" ht="14.85" customHeight="1" x14ac:dyDescent="0.25"/>
    <row r="1289" ht="14.85" customHeight="1" x14ac:dyDescent="0.25"/>
    <row r="1290" ht="14.85" customHeight="1" x14ac:dyDescent="0.25"/>
    <row r="1291" ht="14.85" customHeight="1" x14ac:dyDescent="0.25"/>
    <row r="1292" ht="14.85" customHeight="1" x14ac:dyDescent="0.25"/>
    <row r="1293" ht="14.85" customHeight="1" x14ac:dyDescent="0.25"/>
    <row r="1294" ht="14.85" customHeight="1" x14ac:dyDescent="0.25"/>
    <row r="1295" ht="14.85" customHeight="1" x14ac:dyDescent="0.25"/>
    <row r="1296" ht="14.85" customHeight="1" x14ac:dyDescent="0.25"/>
    <row r="1297" ht="14.85" customHeight="1" x14ac:dyDescent="0.25"/>
    <row r="1298" ht="14.85" customHeight="1" x14ac:dyDescent="0.25"/>
    <row r="1299" ht="14.85" customHeight="1" x14ac:dyDescent="0.25"/>
    <row r="1300" ht="14.85" customHeight="1" x14ac:dyDescent="0.25"/>
    <row r="1301" ht="14.85" customHeight="1" x14ac:dyDescent="0.25"/>
    <row r="1302" ht="14.85" customHeight="1" x14ac:dyDescent="0.25"/>
    <row r="1303" ht="14.85" customHeight="1" x14ac:dyDescent="0.25"/>
    <row r="1304" ht="14.85" customHeight="1" x14ac:dyDescent="0.25"/>
    <row r="1305" ht="14.85" customHeight="1" x14ac:dyDescent="0.25"/>
    <row r="1306" ht="14.85" customHeight="1" x14ac:dyDescent="0.25"/>
    <row r="1307" ht="14.85" customHeight="1" x14ac:dyDescent="0.25"/>
    <row r="1308" ht="14.85" customHeight="1" x14ac:dyDescent="0.25"/>
    <row r="1309" ht="14.85" customHeight="1" x14ac:dyDescent="0.25"/>
    <row r="1310" ht="14.85" customHeight="1" x14ac:dyDescent="0.25"/>
    <row r="1311" ht="14.85" customHeight="1" x14ac:dyDescent="0.25"/>
    <row r="1312" ht="14.85" customHeight="1" x14ac:dyDescent="0.25"/>
    <row r="1313" ht="14.85" customHeight="1" x14ac:dyDescent="0.25"/>
    <row r="1314" ht="14.85" customHeight="1" x14ac:dyDescent="0.25"/>
    <row r="1315" ht="14.85" customHeight="1" x14ac:dyDescent="0.25"/>
    <row r="1316" ht="14.85" customHeight="1" x14ac:dyDescent="0.25"/>
    <row r="1317" ht="14.85" customHeight="1" x14ac:dyDescent="0.25"/>
    <row r="1318" ht="14.85" customHeight="1" x14ac:dyDescent="0.25"/>
    <row r="1319" ht="14.85" customHeight="1" x14ac:dyDescent="0.25"/>
    <row r="1320" ht="14.85" customHeight="1" x14ac:dyDescent="0.25"/>
    <row r="1321" ht="14.85" customHeight="1" x14ac:dyDescent="0.25"/>
    <row r="1322" ht="14.85" customHeight="1" x14ac:dyDescent="0.25"/>
    <row r="1323" ht="14.85" customHeight="1" x14ac:dyDescent="0.25"/>
    <row r="1324" ht="14.85" customHeight="1" x14ac:dyDescent="0.25"/>
    <row r="1325" ht="14.85" customHeight="1" x14ac:dyDescent="0.25"/>
    <row r="1326" ht="14.85" customHeight="1" x14ac:dyDescent="0.25"/>
    <row r="1327" ht="14.85" customHeight="1" x14ac:dyDescent="0.25"/>
    <row r="1328" ht="14.85" customHeight="1" x14ac:dyDescent="0.25"/>
    <row r="1329" ht="14.85" customHeight="1" x14ac:dyDescent="0.25"/>
    <row r="1330" ht="14.85" customHeight="1" x14ac:dyDescent="0.25"/>
    <row r="1331" ht="14.85" customHeight="1" x14ac:dyDescent="0.25"/>
    <row r="1332" ht="14.85" customHeight="1" x14ac:dyDescent="0.25"/>
    <row r="1333" ht="14.85" customHeight="1" x14ac:dyDescent="0.25"/>
    <row r="1334" ht="14.85" customHeight="1" x14ac:dyDescent="0.25"/>
    <row r="1335" ht="14.85" customHeight="1" x14ac:dyDescent="0.25"/>
    <row r="1336" ht="14.85" customHeight="1" x14ac:dyDescent="0.25"/>
    <row r="1337" ht="14.85" customHeight="1" x14ac:dyDescent="0.25"/>
    <row r="1338" ht="14.85" customHeight="1" x14ac:dyDescent="0.25"/>
    <row r="1339" ht="14.85" customHeight="1" x14ac:dyDescent="0.25"/>
    <row r="1340" ht="14.85" customHeight="1" x14ac:dyDescent="0.25"/>
    <row r="1341" ht="14.85" customHeight="1" x14ac:dyDescent="0.25"/>
    <row r="1342" ht="14.85" customHeight="1" x14ac:dyDescent="0.25"/>
    <row r="1343" ht="14.85" customHeight="1" x14ac:dyDescent="0.25"/>
    <row r="1344" ht="14.85" customHeight="1" x14ac:dyDescent="0.25"/>
    <row r="1345" ht="14.85" customHeight="1" x14ac:dyDescent="0.25"/>
    <row r="1346" ht="14.85" customHeight="1" x14ac:dyDescent="0.25"/>
    <row r="1347" ht="14.85" customHeight="1" x14ac:dyDescent="0.25"/>
    <row r="1348" ht="14.85" customHeight="1" x14ac:dyDescent="0.25"/>
    <row r="1349" ht="14.85" customHeight="1" x14ac:dyDescent="0.25"/>
    <row r="1350" ht="14.85" customHeight="1" x14ac:dyDescent="0.25"/>
    <row r="1351" ht="14.85" customHeight="1" x14ac:dyDescent="0.25"/>
    <row r="1352" ht="14.85" customHeight="1" x14ac:dyDescent="0.25"/>
    <row r="1353" ht="14.85" customHeight="1" x14ac:dyDescent="0.25"/>
    <row r="1354" ht="14.85" customHeight="1" x14ac:dyDescent="0.25"/>
    <row r="1355" ht="14.85" customHeight="1" x14ac:dyDescent="0.25"/>
    <row r="1356" ht="14.85" customHeight="1" x14ac:dyDescent="0.25"/>
    <row r="1357" ht="14.85" customHeight="1" x14ac:dyDescent="0.25"/>
    <row r="1358" ht="14.85" customHeight="1" x14ac:dyDescent="0.25"/>
    <row r="1359" ht="14.85" customHeight="1" x14ac:dyDescent="0.25"/>
    <row r="1360" ht="14.85" customHeight="1" x14ac:dyDescent="0.25"/>
    <row r="1361" ht="14.85" customHeight="1" x14ac:dyDescent="0.25"/>
    <row r="1362" ht="14.85" customHeight="1" x14ac:dyDescent="0.25"/>
    <row r="1363" ht="14.85" customHeight="1" x14ac:dyDescent="0.25"/>
    <row r="1364" ht="14.85" customHeight="1" x14ac:dyDescent="0.25"/>
    <row r="1365" ht="14.85" customHeight="1" x14ac:dyDescent="0.25"/>
    <row r="1366" ht="14.85" customHeight="1" x14ac:dyDescent="0.25"/>
    <row r="1367" ht="14.85" customHeight="1" x14ac:dyDescent="0.25"/>
    <row r="1368" ht="14.85" customHeight="1" x14ac:dyDescent="0.25"/>
    <row r="1369" ht="14.85" customHeight="1" x14ac:dyDescent="0.25"/>
    <row r="1370" ht="14.85" customHeight="1" x14ac:dyDescent="0.25"/>
    <row r="1371" ht="14.85" customHeight="1" x14ac:dyDescent="0.25"/>
    <row r="1372" ht="14.85" customHeight="1" x14ac:dyDescent="0.25"/>
    <row r="1373" ht="14.85" customHeight="1" x14ac:dyDescent="0.25"/>
    <row r="1374" ht="14.85" customHeight="1" x14ac:dyDescent="0.25"/>
    <row r="1375" ht="14.85" customHeight="1" x14ac:dyDescent="0.25"/>
    <row r="1376" ht="14.85" customHeight="1" x14ac:dyDescent="0.25"/>
    <row r="1377" ht="14.85" customHeight="1" x14ac:dyDescent="0.25"/>
    <row r="1378" ht="14.85" customHeight="1" x14ac:dyDescent="0.25"/>
    <row r="1379" ht="14.85" customHeight="1" x14ac:dyDescent="0.25"/>
    <row r="1380" ht="14.85" customHeight="1" x14ac:dyDescent="0.25"/>
    <row r="1381" ht="14.85" customHeight="1" x14ac:dyDescent="0.25"/>
    <row r="1382" ht="14.85" customHeight="1" x14ac:dyDescent="0.25"/>
    <row r="1383" ht="14.85" customHeight="1" x14ac:dyDescent="0.25"/>
    <row r="1384" ht="14.85" customHeight="1" x14ac:dyDescent="0.25"/>
    <row r="1385" ht="14.85" customHeight="1" x14ac:dyDescent="0.25"/>
    <row r="1386" ht="14.85" customHeight="1" x14ac:dyDescent="0.25"/>
    <row r="1387" ht="14.85" customHeight="1" x14ac:dyDescent="0.25"/>
    <row r="1388" ht="14.85" customHeight="1" x14ac:dyDescent="0.25"/>
    <row r="1389" ht="14.85" customHeight="1" x14ac:dyDescent="0.25"/>
    <row r="1390" ht="14.85" customHeight="1" x14ac:dyDescent="0.25"/>
    <row r="1391" ht="14.85" customHeight="1" x14ac:dyDescent="0.25"/>
    <row r="1392" ht="14.85" customHeight="1" x14ac:dyDescent="0.25"/>
    <row r="1393" ht="14.85" customHeight="1" x14ac:dyDescent="0.25"/>
    <row r="1394" ht="14.85" customHeight="1" x14ac:dyDescent="0.25"/>
    <row r="1395" ht="14.85" customHeight="1" x14ac:dyDescent="0.25"/>
    <row r="1396" ht="14.85" customHeight="1" x14ac:dyDescent="0.25"/>
    <row r="1397" ht="14.85" customHeight="1" x14ac:dyDescent="0.25"/>
    <row r="1398" ht="14.85" customHeight="1" x14ac:dyDescent="0.25"/>
    <row r="1399" ht="14.85" customHeight="1" x14ac:dyDescent="0.25"/>
    <row r="1400" ht="14.85" customHeight="1" x14ac:dyDescent="0.25"/>
    <row r="1401" ht="14.85" customHeight="1" x14ac:dyDescent="0.25"/>
    <row r="1402" ht="14.85" customHeight="1" x14ac:dyDescent="0.25"/>
    <row r="1403" ht="14.85" customHeight="1" x14ac:dyDescent="0.25"/>
    <row r="1404" ht="14.85" customHeight="1" x14ac:dyDescent="0.25"/>
    <row r="1405" ht="14.85" customHeight="1" x14ac:dyDescent="0.25"/>
    <row r="1406" ht="14.85" customHeight="1" x14ac:dyDescent="0.25"/>
    <row r="1407" ht="14.85" customHeight="1" x14ac:dyDescent="0.25"/>
    <row r="1408" ht="14.85" customHeight="1" x14ac:dyDescent="0.25"/>
    <row r="1409" ht="14.85" customHeight="1" x14ac:dyDescent="0.25"/>
    <row r="1410" ht="14.85" customHeight="1" x14ac:dyDescent="0.25"/>
    <row r="1411" ht="14.85" customHeight="1" x14ac:dyDescent="0.25"/>
    <row r="1412" ht="14.85" customHeight="1" x14ac:dyDescent="0.25"/>
    <row r="1413" ht="14.85" customHeight="1" x14ac:dyDescent="0.25"/>
    <row r="1414" ht="14.85" customHeight="1" x14ac:dyDescent="0.25"/>
    <row r="1415" ht="14.85" customHeight="1" x14ac:dyDescent="0.25"/>
    <row r="1416" ht="14.85" customHeight="1" x14ac:dyDescent="0.25"/>
    <row r="1417" ht="14.85" customHeight="1" x14ac:dyDescent="0.25"/>
    <row r="1418" ht="14.85" customHeight="1" x14ac:dyDescent="0.25"/>
    <row r="1419" ht="14.85" customHeight="1" x14ac:dyDescent="0.25"/>
    <row r="1420" ht="14.85" customHeight="1" x14ac:dyDescent="0.25"/>
    <row r="1421" ht="14.85" customHeight="1" x14ac:dyDescent="0.25"/>
    <row r="1422" ht="14.85" customHeight="1" x14ac:dyDescent="0.25"/>
    <row r="1423" ht="14.85" customHeight="1" x14ac:dyDescent="0.25"/>
    <row r="1424" ht="14.85" customHeight="1" x14ac:dyDescent="0.25"/>
    <row r="1425" ht="14.85" customHeight="1" x14ac:dyDescent="0.25"/>
    <row r="1426" ht="14.85" customHeight="1" x14ac:dyDescent="0.25"/>
    <row r="1427" ht="14.85" customHeight="1" x14ac:dyDescent="0.25"/>
    <row r="1428" ht="14.85" customHeight="1" x14ac:dyDescent="0.25"/>
    <row r="1429" ht="14.85" customHeight="1" x14ac:dyDescent="0.25"/>
    <row r="1430" ht="14.85" customHeight="1" x14ac:dyDescent="0.25"/>
    <row r="1431" ht="14.85" customHeight="1" x14ac:dyDescent="0.25"/>
    <row r="1432" ht="14.85" customHeight="1" x14ac:dyDescent="0.25"/>
    <row r="1433" ht="14.85" customHeight="1" x14ac:dyDescent="0.25"/>
    <row r="1434" ht="14.85" customHeight="1" x14ac:dyDescent="0.25"/>
    <row r="1435" ht="14.85" customHeight="1" x14ac:dyDescent="0.25"/>
    <row r="1436" ht="14.85" customHeight="1" x14ac:dyDescent="0.25"/>
    <row r="1437" ht="14.85" customHeight="1" x14ac:dyDescent="0.25"/>
    <row r="1438" ht="14.85" customHeight="1" x14ac:dyDescent="0.25"/>
    <row r="1439" ht="14.85" customHeight="1" x14ac:dyDescent="0.25"/>
    <row r="1440" ht="14.85" customHeight="1" x14ac:dyDescent="0.25"/>
    <row r="1441" ht="14.85" customHeight="1" x14ac:dyDescent="0.25"/>
    <row r="1442" ht="14.85" customHeight="1" x14ac:dyDescent="0.25"/>
    <row r="1443" ht="14.85" customHeight="1" x14ac:dyDescent="0.25"/>
    <row r="1444" ht="14.85" customHeight="1" x14ac:dyDescent="0.25"/>
    <row r="1445" ht="14.85" customHeight="1" x14ac:dyDescent="0.25"/>
    <row r="1446" ht="14.85" customHeight="1" x14ac:dyDescent="0.25"/>
    <row r="1447" ht="14.85" customHeight="1" x14ac:dyDescent="0.25"/>
    <row r="1448" ht="14.85" customHeight="1" x14ac:dyDescent="0.25"/>
    <row r="1449" ht="14.85" customHeight="1" x14ac:dyDescent="0.25"/>
    <row r="1450" ht="14.85" customHeight="1" x14ac:dyDescent="0.25"/>
    <row r="1451" ht="14.85" customHeight="1" x14ac:dyDescent="0.25"/>
    <row r="1452" ht="14.85" customHeight="1" x14ac:dyDescent="0.25"/>
    <row r="1453" ht="14.85" customHeight="1" x14ac:dyDescent="0.25"/>
    <row r="1454" ht="14.85" customHeight="1" x14ac:dyDescent="0.25"/>
    <row r="1455" ht="14.85" customHeight="1" x14ac:dyDescent="0.25"/>
    <row r="1456" ht="14.85" customHeight="1" x14ac:dyDescent="0.25"/>
    <row r="1457" ht="14.85" customHeight="1" x14ac:dyDescent="0.25"/>
    <row r="1458" ht="14.85" customHeight="1" x14ac:dyDescent="0.25"/>
    <row r="1459" ht="14.85" customHeight="1" x14ac:dyDescent="0.25"/>
    <row r="1460" ht="14.85" customHeight="1" x14ac:dyDescent="0.25"/>
    <row r="1461" ht="14.85" customHeight="1" x14ac:dyDescent="0.25"/>
    <row r="1462" ht="14.85" customHeight="1" x14ac:dyDescent="0.25"/>
    <row r="1463" ht="14.85" customHeight="1" x14ac:dyDescent="0.25"/>
    <row r="1464" ht="14.85" customHeight="1" x14ac:dyDescent="0.25"/>
    <row r="1465" ht="14.85" customHeight="1" x14ac:dyDescent="0.25"/>
    <row r="1466" ht="14.85" customHeight="1" x14ac:dyDescent="0.25"/>
    <row r="1467" ht="14.85" customHeight="1" x14ac:dyDescent="0.25"/>
    <row r="1468" ht="14.85" customHeight="1" x14ac:dyDescent="0.25"/>
    <row r="1469" ht="14.85" customHeight="1" x14ac:dyDescent="0.25"/>
    <row r="1470" ht="14.85" customHeight="1" x14ac:dyDescent="0.25"/>
    <row r="1471" ht="14.85" customHeight="1" x14ac:dyDescent="0.25"/>
    <row r="1472" ht="14.85" customHeight="1" x14ac:dyDescent="0.25"/>
    <row r="1473" ht="14.85" customHeight="1" x14ac:dyDescent="0.25"/>
    <row r="1474" ht="14.85" customHeight="1" x14ac:dyDescent="0.25"/>
    <row r="1475" ht="14.85" customHeight="1" x14ac:dyDescent="0.25"/>
    <row r="1476" ht="14.85" customHeight="1" x14ac:dyDescent="0.25"/>
    <row r="1477" ht="14.85" customHeight="1" x14ac:dyDescent="0.25"/>
    <row r="1478" ht="14.85" customHeight="1" x14ac:dyDescent="0.25"/>
    <row r="1479" ht="14.85" customHeight="1" x14ac:dyDescent="0.25"/>
    <row r="1480" ht="14.85" customHeight="1" x14ac:dyDescent="0.25"/>
    <row r="1481" ht="14.85" customHeight="1" x14ac:dyDescent="0.25"/>
    <row r="1482" ht="14.85" customHeight="1" x14ac:dyDescent="0.25"/>
    <row r="1483" ht="14.85" customHeight="1" x14ac:dyDescent="0.25"/>
    <row r="1484" ht="14.85" customHeight="1" x14ac:dyDescent="0.25"/>
    <row r="1485" ht="14.85" customHeight="1" x14ac:dyDescent="0.25"/>
    <row r="1486" ht="14.85" customHeight="1" x14ac:dyDescent="0.25"/>
    <row r="1487" ht="14.85" customHeight="1" x14ac:dyDescent="0.25"/>
    <row r="1488" ht="14.85" customHeight="1" x14ac:dyDescent="0.25"/>
    <row r="1489" ht="14.85" customHeight="1" x14ac:dyDescent="0.25"/>
    <row r="1490" ht="14.85" customHeight="1" x14ac:dyDescent="0.25"/>
    <row r="1491" ht="14.85" customHeight="1" x14ac:dyDescent="0.25"/>
    <row r="1492" ht="14.85" customHeight="1" x14ac:dyDescent="0.25"/>
    <row r="1493" ht="14.85" customHeight="1" x14ac:dyDescent="0.25"/>
    <row r="1494" ht="14.85" customHeight="1" x14ac:dyDescent="0.25"/>
    <row r="1495" ht="14.85" customHeight="1" x14ac:dyDescent="0.25"/>
    <row r="1496" ht="14.85" customHeight="1" x14ac:dyDescent="0.25"/>
    <row r="1497" ht="14.85" customHeight="1" x14ac:dyDescent="0.25"/>
    <row r="1498" ht="14.85" customHeight="1" x14ac:dyDescent="0.25"/>
    <row r="1499" ht="14.85" customHeight="1" x14ac:dyDescent="0.25"/>
    <row r="1500" ht="14.85" customHeight="1" x14ac:dyDescent="0.25"/>
    <row r="1501" ht="14.85" customHeight="1" x14ac:dyDescent="0.25"/>
    <row r="1502" ht="14.85" customHeight="1" x14ac:dyDescent="0.25"/>
    <row r="1503" ht="14.85" customHeight="1" x14ac:dyDescent="0.25"/>
    <row r="1504" ht="14.85" customHeight="1" x14ac:dyDescent="0.25"/>
    <row r="1505" ht="14.85" customHeight="1" x14ac:dyDescent="0.25"/>
    <row r="1506" ht="14.85" customHeight="1" x14ac:dyDescent="0.25"/>
    <row r="1507" ht="14.85" customHeight="1" x14ac:dyDescent="0.25"/>
    <row r="1508" ht="14.85" customHeight="1" x14ac:dyDescent="0.25"/>
    <row r="1509" ht="14.85" customHeight="1" x14ac:dyDescent="0.25"/>
    <row r="1510" ht="14.85" customHeight="1" x14ac:dyDescent="0.25"/>
    <row r="1511" ht="14.85" customHeight="1" x14ac:dyDescent="0.25"/>
    <row r="1512" ht="14.85" customHeight="1" x14ac:dyDescent="0.25"/>
    <row r="1513" ht="14.85" customHeight="1" x14ac:dyDescent="0.25"/>
    <row r="1514" ht="14.85" customHeight="1" x14ac:dyDescent="0.25"/>
    <row r="1515" ht="14.85" customHeight="1" x14ac:dyDescent="0.25"/>
    <row r="1516" ht="14.85" customHeight="1" x14ac:dyDescent="0.25"/>
    <row r="1517" ht="14.85" customHeight="1" x14ac:dyDescent="0.25"/>
    <row r="1518" ht="14.85" customHeight="1" x14ac:dyDescent="0.25"/>
    <row r="1519" ht="14.85" customHeight="1" x14ac:dyDescent="0.25"/>
    <row r="1520" ht="14.85" customHeight="1" x14ac:dyDescent="0.25"/>
    <row r="1521" ht="14.85" customHeight="1" x14ac:dyDescent="0.25"/>
    <row r="1522" ht="14.85" customHeight="1" x14ac:dyDescent="0.25"/>
    <row r="1523" ht="14.85" customHeight="1" x14ac:dyDescent="0.25"/>
    <row r="1524" ht="14.85" customHeight="1" x14ac:dyDescent="0.25"/>
    <row r="1525" ht="14.85" customHeight="1" x14ac:dyDescent="0.25"/>
    <row r="1526" ht="14.85" customHeight="1" x14ac:dyDescent="0.25"/>
    <row r="1527" ht="14.85" customHeight="1" x14ac:dyDescent="0.25"/>
    <row r="1528" ht="14.85" customHeight="1" x14ac:dyDescent="0.25"/>
    <row r="1529" ht="14.85" customHeight="1" x14ac:dyDescent="0.25"/>
    <row r="1530" ht="14.85" customHeight="1" x14ac:dyDescent="0.25"/>
    <row r="1531" ht="14.85" customHeight="1" x14ac:dyDescent="0.25"/>
    <row r="1532" ht="14.85" customHeight="1" x14ac:dyDescent="0.25"/>
    <row r="1533" ht="14.85" customHeight="1" x14ac:dyDescent="0.25"/>
    <row r="1534" ht="14.85" customHeight="1" x14ac:dyDescent="0.25"/>
    <row r="1535" ht="14.85" customHeight="1" x14ac:dyDescent="0.25"/>
    <row r="1536" ht="14.85" customHeight="1" x14ac:dyDescent="0.25"/>
    <row r="1537" ht="14.85" customHeight="1" x14ac:dyDescent="0.25"/>
    <row r="1538" ht="14.85" customHeight="1" x14ac:dyDescent="0.25"/>
    <row r="1539" ht="14.85" customHeight="1" x14ac:dyDescent="0.25"/>
    <row r="1540" ht="14.85" customHeight="1" x14ac:dyDescent="0.25"/>
    <row r="1541" ht="14.85" customHeight="1" x14ac:dyDescent="0.25"/>
    <row r="1542" ht="14.85" customHeight="1" x14ac:dyDescent="0.25"/>
    <row r="1543" ht="14.85" customHeight="1" x14ac:dyDescent="0.25"/>
    <row r="1544" ht="14.85" customHeight="1" x14ac:dyDescent="0.25"/>
    <row r="1545" ht="14.85" customHeight="1" x14ac:dyDescent="0.25"/>
    <row r="1546" ht="14.85" customHeight="1" x14ac:dyDescent="0.25"/>
    <row r="1547" ht="14.85" customHeight="1" x14ac:dyDescent="0.25"/>
    <row r="1548" ht="14.85" customHeight="1" x14ac:dyDescent="0.25"/>
    <row r="1549" ht="14.85" customHeight="1" x14ac:dyDescent="0.25"/>
    <row r="1550" ht="14.85" customHeight="1" x14ac:dyDescent="0.25"/>
    <row r="1551" ht="14.85" customHeight="1" x14ac:dyDescent="0.25"/>
    <row r="1552" ht="14.85" customHeight="1" x14ac:dyDescent="0.25"/>
    <row r="1553" ht="14.85" customHeight="1" x14ac:dyDescent="0.25"/>
    <row r="1554" ht="14.85" customHeight="1" x14ac:dyDescent="0.25"/>
    <row r="1555" ht="14.85" customHeight="1" x14ac:dyDescent="0.25"/>
    <row r="1556" ht="14.85" customHeight="1" x14ac:dyDescent="0.25"/>
    <row r="1557" ht="14.85" customHeight="1" x14ac:dyDescent="0.25"/>
    <row r="1558" ht="14.85" customHeight="1" x14ac:dyDescent="0.25"/>
    <row r="1559" ht="14.85" customHeight="1" x14ac:dyDescent="0.25"/>
    <row r="1560" ht="14.85" customHeight="1" x14ac:dyDescent="0.25"/>
    <row r="1561" ht="14.85" customHeight="1" x14ac:dyDescent="0.25"/>
    <row r="1562" ht="14.85" customHeight="1" x14ac:dyDescent="0.25"/>
    <row r="1563" ht="14.85" customHeight="1" x14ac:dyDescent="0.25"/>
    <row r="1564" ht="14.85" customHeight="1" x14ac:dyDescent="0.25"/>
    <row r="1565" ht="14.85" customHeight="1" x14ac:dyDescent="0.25"/>
    <row r="1566" ht="14.85" customHeight="1" x14ac:dyDescent="0.25"/>
    <row r="1567" ht="14.85" customHeight="1" x14ac:dyDescent="0.25"/>
    <row r="1568" ht="14.85" customHeight="1" x14ac:dyDescent="0.25"/>
    <row r="1569" ht="14.85" customHeight="1" x14ac:dyDescent="0.25"/>
    <row r="1570" ht="14.85" customHeight="1" x14ac:dyDescent="0.25"/>
    <row r="1571" ht="14.85" customHeight="1" x14ac:dyDescent="0.25"/>
    <row r="1572" ht="14.85" customHeight="1" x14ac:dyDescent="0.25"/>
    <row r="1573" ht="14.85" customHeight="1" x14ac:dyDescent="0.25"/>
    <row r="1574" ht="14.85" customHeight="1" x14ac:dyDescent="0.25"/>
    <row r="1575" ht="14.85" customHeight="1" x14ac:dyDescent="0.25"/>
    <row r="1576" ht="14.85" customHeight="1" x14ac:dyDescent="0.25"/>
    <row r="1577" ht="14.85" customHeight="1" x14ac:dyDescent="0.25"/>
    <row r="1578" ht="14.85" customHeight="1" x14ac:dyDescent="0.25"/>
    <row r="1579" ht="14.85" customHeight="1" x14ac:dyDescent="0.25"/>
    <row r="1580" ht="14.85" customHeight="1" x14ac:dyDescent="0.25"/>
    <row r="1581" ht="14.85" customHeight="1" x14ac:dyDescent="0.25"/>
    <row r="1582" ht="14.85" customHeight="1" x14ac:dyDescent="0.25"/>
    <row r="1583" ht="14.85" customHeight="1" x14ac:dyDescent="0.25"/>
    <row r="1584" ht="14.85" customHeight="1" x14ac:dyDescent="0.25"/>
    <row r="1585" ht="14.85" customHeight="1" x14ac:dyDescent="0.25"/>
    <row r="1586" ht="14.85" customHeight="1" x14ac:dyDescent="0.25"/>
    <row r="1587" ht="14.85" customHeight="1" x14ac:dyDescent="0.25"/>
    <row r="1588" ht="14.85" customHeight="1" x14ac:dyDescent="0.25"/>
    <row r="1589" ht="14.85" customHeight="1" x14ac:dyDescent="0.25"/>
    <row r="1590" ht="14.85" customHeight="1" x14ac:dyDescent="0.25"/>
    <row r="1591" ht="14.85" customHeight="1" x14ac:dyDescent="0.25"/>
    <row r="1592" ht="14.85" customHeight="1" x14ac:dyDescent="0.25"/>
    <row r="1593" ht="14.85" customHeight="1" x14ac:dyDescent="0.25"/>
    <row r="1594" ht="14.85" customHeight="1" x14ac:dyDescent="0.25"/>
    <row r="1595" ht="14.85" customHeight="1" x14ac:dyDescent="0.25"/>
    <row r="1596" ht="14.85" customHeight="1" x14ac:dyDescent="0.25"/>
    <row r="1597" ht="14.85" customHeight="1" x14ac:dyDescent="0.25"/>
    <row r="1598" ht="14.85" customHeight="1" x14ac:dyDescent="0.25"/>
    <row r="1599" ht="14.85" customHeight="1" x14ac:dyDescent="0.25"/>
    <row r="1600" ht="14.85" customHeight="1" x14ac:dyDescent="0.25"/>
    <row r="1601" ht="14.85" customHeight="1" x14ac:dyDescent="0.25"/>
    <row r="1602" ht="14.85" customHeight="1" x14ac:dyDescent="0.25"/>
    <row r="1603" ht="14.85" customHeight="1" x14ac:dyDescent="0.25"/>
    <row r="1604" ht="14.85" customHeight="1" x14ac:dyDescent="0.25"/>
    <row r="1605" ht="14.85" customHeight="1" x14ac:dyDescent="0.25"/>
    <row r="1606" ht="14.85" customHeight="1" x14ac:dyDescent="0.25"/>
    <row r="1607" ht="14.85" customHeight="1" x14ac:dyDescent="0.25"/>
    <row r="1608" ht="14.85" customHeight="1" x14ac:dyDescent="0.25"/>
    <row r="1609" ht="14.85" customHeight="1" x14ac:dyDescent="0.25"/>
    <row r="1610" ht="14.85" customHeight="1" x14ac:dyDescent="0.25"/>
    <row r="1611" ht="14.85" customHeight="1" x14ac:dyDescent="0.25"/>
    <row r="1612" ht="14.85" customHeight="1" x14ac:dyDescent="0.25"/>
    <row r="1613" ht="14.85" customHeight="1" x14ac:dyDescent="0.25"/>
    <row r="1614" ht="14.85" customHeight="1" x14ac:dyDescent="0.25"/>
    <row r="1615" ht="14.85" customHeight="1" x14ac:dyDescent="0.25"/>
    <row r="1616" ht="14.85" customHeight="1" x14ac:dyDescent="0.25"/>
    <row r="1617" ht="14.85" customHeight="1" x14ac:dyDescent="0.25"/>
    <row r="1618" ht="14.85" customHeight="1" x14ac:dyDescent="0.25"/>
    <row r="1619" ht="14.85" customHeight="1" x14ac:dyDescent="0.25"/>
    <row r="1620" ht="14.85" customHeight="1" x14ac:dyDescent="0.25"/>
    <row r="1621" ht="14.85" customHeight="1" x14ac:dyDescent="0.25"/>
    <row r="1622" ht="14.85" customHeight="1" x14ac:dyDescent="0.25"/>
    <row r="1623" ht="14.85" customHeight="1" x14ac:dyDescent="0.25"/>
    <row r="1624" ht="14.85" customHeight="1" x14ac:dyDescent="0.25"/>
    <row r="1625" ht="14.85" customHeight="1" x14ac:dyDescent="0.25"/>
    <row r="1626" ht="14.85" customHeight="1" x14ac:dyDescent="0.25"/>
    <row r="1627" ht="14.85" customHeight="1" x14ac:dyDescent="0.25"/>
    <row r="1628" ht="14.85" customHeight="1" x14ac:dyDescent="0.25"/>
    <row r="1629" ht="14.85" customHeight="1" x14ac:dyDescent="0.25"/>
    <row r="1630" ht="14.85" customHeight="1" x14ac:dyDescent="0.25"/>
    <row r="1631" ht="14.85" customHeight="1" x14ac:dyDescent="0.25"/>
    <row r="1632" ht="14.85" customHeight="1" x14ac:dyDescent="0.25"/>
    <row r="1633" ht="14.85" customHeight="1" x14ac:dyDescent="0.25"/>
    <row r="1634" ht="14.85" customHeight="1" x14ac:dyDescent="0.25"/>
    <row r="1635" ht="14.85" customHeight="1" x14ac:dyDescent="0.25"/>
    <row r="1636" ht="14.85" customHeight="1" x14ac:dyDescent="0.25"/>
    <row r="1637" ht="14.85" customHeight="1" x14ac:dyDescent="0.25"/>
    <row r="1638" ht="14.85" customHeight="1" x14ac:dyDescent="0.25"/>
    <row r="1639" ht="14.85" customHeight="1" x14ac:dyDescent="0.25"/>
    <row r="1640" ht="14.85" customHeight="1" x14ac:dyDescent="0.25"/>
    <row r="1641" ht="14.85" customHeight="1" x14ac:dyDescent="0.25"/>
    <row r="1642" ht="14.85" customHeight="1" x14ac:dyDescent="0.25"/>
    <row r="1643" ht="14.85" customHeight="1" x14ac:dyDescent="0.25"/>
    <row r="1644" ht="14.85" customHeight="1" x14ac:dyDescent="0.25"/>
    <row r="1645" ht="14.85" customHeight="1" x14ac:dyDescent="0.25"/>
    <row r="1646" ht="14.85" customHeight="1" x14ac:dyDescent="0.25"/>
    <row r="1647" ht="14.85" customHeight="1" x14ac:dyDescent="0.25"/>
    <row r="1648" ht="14.85" customHeight="1" x14ac:dyDescent="0.25"/>
    <row r="1649" ht="14.85" customHeight="1" x14ac:dyDescent="0.25"/>
    <row r="1650" ht="14.85" customHeight="1" x14ac:dyDescent="0.25"/>
    <row r="1651" ht="14.85" customHeight="1" x14ac:dyDescent="0.25"/>
    <row r="1652" ht="14.85" customHeight="1" x14ac:dyDescent="0.25"/>
    <row r="1653" ht="14.85" customHeight="1" x14ac:dyDescent="0.25"/>
    <row r="1654" ht="14.85" customHeight="1" x14ac:dyDescent="0.25"/>
    <row r="1655" ht="14.85" customHeight="1" x14ac:dyDescent="0.25"/>
    <row r="1656" ht="14.85" customHeight="1" x14ac:dyDescent="0.25"/>
    <row r="1657" ht="14.85" customHeight="1" x14ac:dyDescent="0.25"/>
    <row r="1658" ht="14.85" customHeight="1" x14ac:dyDescent="0.25"/>
    <row r="1659" ht="14.85" customHeight="1" x14ac:dyDescent="0.25"/>
    <row r="1660" ht="14.85" customHeight="1" x14ac:dyDescent="0.25"/>
    <row r="1661" ht="14.85" customHeight="1" x14ac:dyDescent="0.25"/>
    <row r="1662" ht="14.85" customHeight="1" x14ac:dyDescent="0.25"/>
    <row r="1663" ht="14.85" customHeight="1" x14ac:dyDescent="0.25"/>
    <row r="1664" ht="14.85" customHeight="1" x14ac:dyDescent="0.25"/>
    <row r="1665" ht="14.85" customHeight="1" x14ac:dyDescent="0.25"/>
    <row r="1666" ht="14.85" customHeight="1" x14ac:dyDescent="0.25"/>
    <row r="1667" ht="14.85" customHeight="1" x14ac:dyDescent="0.25"/>
    <row r="1668" ht="14.85" customHeight="1" x14ac:dyDescent="0.25"/>
    <row r="1669" ht="14.85" customHeight="1" x14ac:dyDescent="0.25"/>
    <row r="1670" ht="14.85" customHeight="1" x14ac:dyDescent="0.25"/>
    <row r="1671" ht="14.85" customHeight="1" x14ac:dyDescent="0.25"/>
    <row r="1672" ht="14.85" customHeight="1" x14ac:dyDescent="0.25"/>
    <row r="1673" ht="14.85" customHeight="1" x14ac:dyDescent="0.25"/>
    <row r="1674" ht="14.85" customHeight="1" x14ac:dyDescent="0.25"/>
    <row r="1675" ht="14.85" customHeight="1" x14ac:dyDescent="0.25"/>
    <row r="1676" ht="14.85" customHeight="1" x14ac:dyDescent="0.25"/>
    <row r="1677" ht="14.85" customHeight="1" x14ac:dyDescent="0.25"/>
    <row r="1678" ht="14.85" customHeight="1" x14ac:dyDescent="0.25"/>
    <row r="1679" ht="14.85" customHeight="1" x14ac:dyDescent="0.25"/>
    <row r="1680" ht="14.85" customHeight="1" x14ac:dyDescent="0.25"/>
    <row r="1681" ht="14.85" customHeight="1" x14ac:dyDescent="0.25"/>
    <row r="1682" ht="14.85" customHeight="1" x14ac:dyDescent="0.25"/>
    <row r="1683" ht="14.85" customHeight="1" x14ac:dyDescent="0.25"/>
    <row r="1684" ht="14.85" customHeight="1" x14ac:dyDescent="0.25"/>
    <row r="1685" ht="14.85" customHeight="1" x14ac:dyDescent="0.25"/>
    <row r="1686" ht="14.85" customHeight="1" x14ac:dyDescent="0.25"/>
    <row r="1687" ht="14.85" customHeight="1" x14ac:dyDescent="0.25"/>
    <row r="1688" ht="14.85" customHeight="1" x14ac:dyDescent="0.25"/>
    <row r="1689" ht="14.85" customHeight="1" x14ac:dyDescent="0.25"/>
    <row r="1690" ht="14.85" customHeight="1" x14ac:dyDescent="0.25"/>
    <row r="1691" ht="14.85" customHeight="1" x14ac:dyDescent="0.25"/>
    <row r="1692" ht="14.85" customHeight="1" x14ac:dyDescent="0.25"/>
    <row r="1693" ht="14.85" customHeight="1" x14ac:dyDescent="0.25"/>
    <row r="1694" ht="14.85" customHeight="1" x14ac:dyDescent="0.25"/>
    <row r="1695" ht="14.85" customHeight="1" x14ac:dyDescent="0.25"/>
    <row r="1696" ht="14.85" customHeight="1" x14ac:dyDescent="0.25"/>
    <row r="1697" ht="14.85" customHeight="1" x14ac:dyDescent="0.25"/>
    <row r="1698" ht="14.85" customHeight="1" x14ac:dyDescent="0.25"/>
    <row r="1699" ht="14.85" customHeight="1" x14ac:dyDescent="0.25"/>
    <row r="1700" ht="14.85" customHeight="1" x14ac:dyDescent="0.25"/>
    <row r="1701" ht="14.85" customHeight="1" x14ac:dyDescent="0.25"/>
    <row r="1702" ht="14.85" customHeight="1" x14ac:dyDescent="0.25"/>
    <row r="1703" ht="14.85" customHeight="1" x14ac:dyDescent="0.25"/>
    <row r="1704" ht="14.85" customHeight="1" x14ac:dyDescent="0.25"/>
    <row r="1705" ht="14.85" customHeight="1" x14ac:dyDescent="0.25"/>
    <row r="1706" ht="14.85" customHeight="1" x14ac:dyDescent="0.25"/>
    <row r="1707" ht="14.85" customHeight="1" x14ac:dyDescent="0.25"/>
    <row r="1708" ht="14.85" customHeight="1" x14ac:dyDescent="0.25"/>
    <row r="1709" ht="14.85" customHeight="1" x14ac:dyDescent="0.25"/>
    <row r="1710" ht="14.85" customHeight="1" x14ac:dyDescent="0.25"/>
    <row r="1711" ht="14.85" customHeight="1" x14ac:dyDescent="0.25"/>
    <row r="1712" ht="14.85" customHeight="1" x14ac:dyDescent="0.25"/>
    <row r="1713" ht="14.85" customHeight="1" x14ac:dyDescent="0.25"/>
    <row r="1714" ht="14.85" customHeight="1" x14ac:dyDescent="0.25"/>
    <row r="1715" ht="14.85" customHeight="1" x14ac:dyDescent="0.25"/>
    <row r="1716" ht="14.85" customHeight="1" x14ac:dyDescent="0.25"/>
    <row r="1717" ht="14.85" customHeight="1" x14ac:dyDescent="0.25"/>
    <row r="1718" ht="14.85" customHeight="1" x14ac:dyDescent="0.25"/>
    <row r="1719" ht="14.85" customHeight="1" x14ac:dyDescent="0.25"/>
    <row r="1720" ht="14.85" customHeight="1" x14ac:dyDescent="0.25"/>
    <row r="1721" ht="14.85" customHeight="1" x14ac:dyDescent="0.25"/>
    <row r="1722" ht="14.85" customHeight="1" x14ac:dyDescent="0.25"/>
    <row r="1723" ht="14.85" customHeight="1" x14ac:dyDescent="0.25"/>
    <row r="1724" ht="14.85" customHeight="1" x14ac:dyDescent="0.25"/>
    <row r="1725" ht="14.85" customHeight="1" x14ac:dyDescent="0.25"/>
    <row r="1726" ht="14.85" customHeight="1" x14ac:dyDescent="0.25"/>
    <row r="1727" ht="14.85" customHeight="1" x14ac:dyDescent="0.25"/>
    <row r="1728" ht="14.85" customHeight="1" x14ac:dyDescent="0.25"/>
    <row r="1729" ht="14.85" customHeight="1" x14ac:dyDescent="0.25"/>
    <row r="1730" ht="14.85" customHeight="1" x14ac:dyDescent="0.25"/>
    <row r="1731" ht="14.85" customHeight="1" x14ac:dyDescent="0.25"/>
    <row r="1732" ht="14.85" customHeight="1" x14ac:dyDescent="0.25"/>
    <row r="1733" ht="14.85" customHeight="1" x14ac:dyDescent="0.25"/>
    <row r="1734" ht="14.85" customHeight="1" x14ac:dyDescent="0.25"/>
    <row r="1735" ht="14.85" customHeight="1" x14ac:dyDescent="0.25"/>
    <row r="1736" ht="14.85" customHeight="1" x14ac:dyDescent="0.25"/>
    <row r="1737" ht="14.85" customHeight="1" x14ac:dyDescent="0.25"/>
    <row r="1738" ht="14.85" customHeight="1" x14ac:dyDescent="0.25"/>
    <row r="1739" ht="14.85" customHeight="1" x14ac:dyDescent="0.25"/>
    <row r="1740" ht="14.85" customHeight="1" x14ac:dyDescent="0.25"/>
    <row r="1741" ht="14.85" customHeight="1" x14ac:dyDescent="0.25"/>
    <row r="1742" ht="14.85" customHeight="1" x14ac:dyDescent="0.25"/>
    <row r="1743" ht="14.85" customHeight="1" x14ac:dyDescent="0.25"/>
    <row r="1744" ht="14.85" customHeight="1" x14ac:dyDescent="0.25"/>
    <row r="1745" ht="14.85" customHeight="1" x14ac:dyDescent="0.25"/>
    <row r="1746" ht="14.85" customHeight="1" x14ac:dyDescent="0.25"/>
    <row r="1747" ht="14.85" customHeight="1" x14ac:dyDescent="0.25"/>
    <row r="1748" ht="14.85" customHeight="1" x14ac:dyDescent="0.25"/>
    <row r="1749" ht="14.85" customHeight="1" x14ac:dyDescent="0.25"/>
    <row r="1750" ht="14.85" customHeight="1" x14ac:dyDescent="0.25"/>
    <row r="1751" ht="14.85" customHeight="1" x14ac:dyDescent="0.25"/>
    <row r="1752" ht="14.85" customHeight="1" x14ac:dyDescent="0.25"/>
    <row r="1753" ht="14.85" customHeight="1" x14ac:dyDescent="0.25"/>
    <row r="1754" ht="14.85" customHeight="1" x14ac:dyDescent="0.25"/>
    <row r="1755" ht="14.85" customHeight="1" x14ac:dyDescent="0.25"/>
    <row r="1756" ht="14.85" customHeight="1" x14ac:dyDescent="0.25"/>
    <row r="1757" ht="14.85" customHeight="1" x14ac:dyDescent="0.25"/>
    <row r="1758" ht="14.85" customHeight="1" x14ac:dyDescent="0.25"/>
    <row r="1759" ht="14.85" customHeight="1" x14ac:dyDescent="0.25"/>
    <row r="1760" ht="14.85" customHeight="1" x14ac:dyDescent="0.25"/>
    <row r="1761" ht="14.85" customHeight="1" x14ac:dyDescent="0.25"/>
    <row r="1762" ht="14.85" customHeight="1" x14ac:dyDescent="0.25"/>
    <row r="1763" ht="14.85" customHeight="1" x14ac:dyDescent="0.25"/>
    <row r="1764" ht="14.85" customHeight="1" x14ac:dyDescent="0.25"/>
    <row r="1765" ht="14.85" customHeight="1" x14ac:dyDescent="0.25"/>
    <row r="1766" ht="14.85" customHeight="1" x14ac:dyDescent="0.25"/>
    <row r="1767" ht="14.85" customHeight="1" x14ac:dyDescent="0.25"/>
    <row r="1768" ht="14.85" customHeight="1" x14ac:dyDescent="0.25"/>
    <row r="1769" ht="14.85" customHeight="1" x14ac:dyDescent="0.25"/>
    <row r="1770" ht="14.85" customHeight="1" x14ac:dyDescent="0.25"/>
    <row r="1771" ht="14.85" customHeight="1" x14ac:dyDescent="0.25"/>
    <row r="1772" ht="14.85" customHeight="1" x14ac:dyDescent="0.25"/>
    <row r="1773" ht="14.85" customHeight="1" x14ac:dyDescent="0.25"/>
    <row r="1774" ht="14.85" customHeight="1" x14ac:dyDescent="0.25"/>
    <row r="1775" ht="14.85" customHeight="1" x14ac:dyDescent="0.25"/>
    <row r="1776" ht="14.85" customHeight="1" x14ac:dyDescent="0.25"/>
    <row r="1777" ht="14.85" customHeight="1" x14ac:dyDescent="0.25"/>
    <row r="1778" ht="14.85" customHeight="1" x14ac:dyDescent="0.25"/>
    <row r="1779" ht="14.85" customHeight="1" x14ac:dyDescent="0.25"/>
    <row r="1780" ht="14.85" customHeight="1" x14ac:dyDescent="0.25"/>
    <row r="1781" ht="14.85" customHeight="1" x14ac:dyDescent="0.25"/>
    <row r="1782" ht="14.85" customHeight="1" x14ac:dyDescent="0.25"/>
    <row r="1783" ht="14.85" customHeight="1" x14ac:dyDescent="0.25"/>
    <row r="1784" ht="14.85" customHeight="1" x14ac:dyDescent="0.25"/>
    <row r="1785" ht="14.85" customHeight="1" x14ac:dyDescent="0.25"/>
    <row r="1786" ht="14.85" customHeight="1" x14ac:dyDescent="0.25"/>
    <row r="1787" ht="14.85" customHeight="1" x14ac:dyDescent="0.25"/>
    <row r="1788" ht="14.85" customHeight="1" x14ac:dyDescent="0.25"/>
    <row r="1789" ht="14.85" customHeight="1" x14ac:dyDescent="0.25"/>
    <row r="1790" ht="14.85" customHeight="1" x14ac:dyDescent="0.25"/>
    <row r="1791" ht="14.85" customHeight="1" x14ac:dyDescent="0.25"/>
    <row r="1792" ht="14.85" customHeight="1" x14ac:dyDescent="0.25"/>
    <row r="1793" ht="14.85" customHeight="1" x14ac:dyDescent="0.25"/>
    <row r="1794" ht="14.85" customHeight="1" x14ac:dyDescent="0.25"/>
    <row r="1795" ht="14.85" customHeight="1" x14ac:dyDescent="0.25"/>
    <row r="1796" ht="14.85" customHeight="1" x14ac:dyDescent="0.25"/>
    <row r="1797" ht="14.85" customHeight="1" x14ac:dyDescent="0.25"/>
    <row r="1798" ht="14.85" customHeight="1" x14ac:dyDescent="0.25"/>
    <row r="1799" ht="14.85" customHeight="1" x14ac:dyDescent="0.25"/>
    <row r="1800" ht="14.85" customHeight="1" x14ac:dyDescent="0.25"/>
    <row r="1801" ht="14.85" customHeight="1" x14ac:dyDescent="0.25"/>
    <row r="1802" ht="14.85" customHeight="1" x14ac:dyDescent="0.25"/>
    <row r="1803" ht="14.85" customHeight="1" x14ac:dyDescent="0.25"/>
    <row r="1804" ht="14.85" customHeight="1" x14ac:dyDescent="0.25"/>
    <row r="1805" ht="14.85" customHeight="1" x14ac:dyDescent="0.25"/>
    <row r="1806" ht="14.85" customHeight="1" x14ac:dyDescent="0.25"/>
    <row r="1807" ht="14.85" customHeight="1" x14ac:dyDescent="0.25"/>
    <row r="1808" ht="14.85" customHeight="1" x14ac:dyDescent="0.25"/>
    <row r="1809" ht="14.85" customHeight="1" x14ac:dyDescent="0.25"/>
    <row r="1810" ht="14.85" customHeight="1" x14ac:dyDescent="0.25"/>
    <row r="1811" ht="14.85" customHeight="1" x14ac:dyDescent="0.25"/>
    <row r="1812" ht="14.85" customHeight="1" x14ac:dyDescent="0.25"/>
    <row r="1813" ht="14.85" customHeight="1" x14ac:dyDescent="0.25"/>
    <row r="1814" ht="14.85" customHeight="1" x14ac:dyDescent="0.25"/>
    <row r="1815" ht="14.85" customHeight="1" x14ac:dyDescent="0.25"/>
    <row r="1816" ht="14.85" customHeight="1" x14ac:dyDescent="0.25"/>
    <row r="1817" ht="14.85" customHeight="1" x14ac:dyDescent="0.25"/>
    <row r="1818" ht="14.85" customHeight="1" x14ac:dyDescent="0.25"/>
    <row r="1819" ht="14.85" customHeight="1" x14ac:dyDescent="0.25"/>
    <row r="1820" ht="14.85" customHeight="1" x14ac:dyDescent="0.25"/>
    <row r="1821" ht="14.85" customHeight="1" x14ac:dyDescent="0.25"/>
    <row r="1822" ht="14.85" customHeight="1" x14ac:dyDescent="0.25"/>
    <row r="1823" ht="14.85" customHeight="1" x14ac:dyDescent="0.25"/>
    <row r="1824" ht="14.85" customHeight="1" x14ac:dyDescent="0.25"/>
    <row r="1825" ht="14.85" customHeight="1" x14ac:dyDescent="0.25"/>
    <row r="1826" ht="14.85" customHeight="1" x14ac:dyDescent="0.25"/>
    <row r="1827" ht="14.85" customHeight="1" x14ac:dyDescent="0.25"/>
    <row r="1828" ht="14.85" customHeight="1" x14ac:dyDescent="0.25"/>
    <row r="1829" ht="14.85" customHeight="1" x14ac:dyDescent="0.25"/>
    <row r="1830" ht="14.85" customHeight="1" x14ac:dyDescent="0.25"/>
    <row r="1831" ht="14.85" customHeight="1" x14ac:dyDescent="0.25"/>
    <row r="1832" ht="14.85" customHeight="1" x14ac:dyDescent="0.25"/>
    <row r="1833" ht="14.85" customHeight="1" x14ac:dyDescent="0.25"/>
    <row r="1834" ht="14.85" customHeight="1" x14ac:dyDescent="0.25"/>
    <row r="1835" ht="14.85" customHeight="1" x14ac:dyDescent="0.25"/>
    <row r="1836" ht="14.85" customHeight="1" x14ac:dyDescent="0.25"/>
    <row r="1837" ht="14.85" customHeight="1" x14ac:dyDescent="0.25"/>
    <row r="1838" ht="14.85" customHeight="1" x14ac:dyDescent="0.25"/>
    <row r="1839" ht="14.85" customHeight="1" x14ac:dyDescent="0.25"/>
    <row r="1840" ht="14.85" customHeight="1" x14ac:dyDescent="0.25"/>
    <row r="1841" ht="14.85" customHeight="1" x14ac:dyDescent="0.25"/>
    <row r="1842" ht="14.85" customHeight="1" x14ac:dyDescent="0.25"/>
    <row r="1843" ht="14.85" customHeight="1" x14ac:dyDescent="0.25"/>
    <row r="1844" ht="14.85" customHeight="1" x14ac:dyDescent="0.25"/>
    <row r="1845" ht="14.85" customHeight="1" x14ac:dyDescent="0.25"/>
    <row r="1846" ht="14.85" customHeight="1" x14ac:dyDescent="0.25"/>
    <row r="1847" ht="14.85" customHeight="1" x14ac:dyDescent="0.25"/>
    <row r="1848" ht="14.85" customHeight="1" x14ac:dyDescent="0.25"/>
    <row r="1849" ht="14.85" customHeight="1" x14ac:dyDescent="0.25"/>
    <row r="1850" ht="14.85" customHeight="1" x14ac:dyDescent="0.25"/>
    <row r="1851" ht="14.85" customHeight="1" x14ac:dyDescent="0.25"/>
    <row r="1852" ht="14.85" customHeight="1" x14ac:dyDescent="0.25"/>
    <row r="1853" ht="14.85" customHeight="1" x14ac:dyDescent="0.25"/>
    <row r="1854" ht="14.85" customHeight="1" x14ac:dyDescent="0.25"/>
    <row r="1855" ht="14.85" customHeight="1" x14ac:dyDescent="0.25"/>
    <row r="1856" ht="14.85" customHeight="1" x14ac:dyDescent="0.25"/>
    <row r="1857" ht="14.85" customHeight="1" x14ac:dyDescent="0.25"/>
    <row r="1858" ht="14.85" customHeight="1" x14ac:dyDescent="0.25"/>
    <row r="1859" ht="14.85" customHeight="1" x14ac:dyDescent="0.25"/>
    <row r="1860" ht="14.85" customHeight="1" x14ac:dyDescent="0.25"/>
    <row r="1861" ht="14.85" customHeight="1" x14ac:dyDescent="0.25"/>
    <row r="1862" ht="14.85" customHeight="1" x14ac:dyDescent="0.25"/>
    <row r="1863" ht="14.85" customHeight="1" x14ac:dyDescent="0.25"/>
    <row r="1864" ht="14.85" customHeight="1" x14ac:dyDescent="0.25"/>
    <row r="1865" ht="14.85" customHeight="1" x14ac:dyDescent="0.25"/>
    <row r="1866" ht="14.85" customHeight="1" x14ac:dyDescent="0.25"/>
    <row r="1867" ht="14.85" customHeight="1" x14ac:dyDescent="0.25"/>
    <row r="1868" ht="14.85" customHeight="1" x14ac:dyDescent="0.25"/>
    <row r="1869" ht="14.85" customHeight="1" x14ac:dyDescent="0.25"/>
    <row r="1870" ht="14.85" customHeight="1" x14ac:dyDescent="0.25"/>
    <row r="1871" ht="14.85" customHeight="1" x14ac:dyDescent="0.25"/>
    <row r="1872" ht="14.85" customHeight="1" x14ac:dyDescent="0.25"/>
    <row r="1873" ht="14.85" customHeight="1" x14ac:dyDescent="0.25"/>
    <row r="1874" ht="14.85" customHeight="1" x14ac:dyDescent="0.25"/>
    <row r="1875" ht="14.85" customHeight="1" x14ac:dyDescent="0.25"/>
    <row r="1876" ht="14.85" customHeight="1" x14ac:dyDescent="0.25"/>
    <row r="1877" ht="14.85" customHeight="1" x14ac:dyDescent="0.25"/>
    <row r="1878" ht="14.85" customHeight="1" x14ac:dyDescent="0.25"/>
    <row r="1879" ht="14.85" customHeight="1" x14ac:dyDescent="0.25"/>
    <row r="1880" ht="14.85" customHeight="1" x14ac:dyDescent="0.25"/>
    <row r="1881" ht="14.85" customHeight="1" x14ac:dyDescent="0.25"/>
    <row r="1882" ht="14.85" customHeight="1" x14ac:dyDescent="0.25"/>
    <row r="1883" ht="14.85" customHeight="1" x14ac:dyDescent="0.25"/>
    <row r="1884" ht="14.85" customHeight="1" x14ac:dyDescent="0.25"/>
    <row r="1885" ht="14.85" customHeight="1" x14ac:dyDescent="0.25"/>
    <row r="1886" ht="14.85" customHeight="1" x14ac:dyDescent="0.25"/>
    <row r="1887" ht="14.85" customHeight="1" x14ac:dyDescent="0.25"/>
    <row r="1888" ht="14.85" customHeight="1" x14ac:dyDescent="0.25"/>
    <row r="1889" ht="14.85" customHeight="1" x14ac:dyDescent="0.25"/>
    <row r="1890" ht="14.85" customHeight="1" x14ac:dyDescent="0.25"/>
    <row r="1891" ht="14.85" customHeight="1" x14ac:dyDescent="0.25"/>
    <row r="1892" ht="14.85" customHeight="1" x14ac:dyDescent="0.25"/>
    <row r="1893" ht="14.85" customHeight="1" x14ac:dyDescent="0.25"/>
    <row r="1894" ht="14.85" customHeight="1" x14ac:dyDescent="0.25"/>
    <row r="1895" ht="14.85" customHeight="1" x14ac:dyDescent="0.25"/>
    <row r="1896" ht="14.85" customHeight="1" x14ac:dyDescent="0.25"/>
    <row r="1897" ht="14.85" customHeight="1" x14ac:dyDescent="0.25"/>
    <row r="1898" ht="14.85" customHeight="1" x14ac:dyDescent="0.25"/>
    <row r="1899" ht="14.85" customHeight="1" x14ac:dyDescent="0.25"/>
    <row r="1900" ht="14.85" customHeight="1" x14ac:dyDescent="0.25"/>
    <row r="1901" ht="14.85" customHeight="1" x14ac:dyDescent="0.25"/>
    <row r="1902" ht="14.85" customHeight="1" x14ac:dyDescent="0.25"/>
    <row r="1903" ht="14.85" customHeight="1" x14ac:dyDescent="0.25"/>
    <row r="1904" ht="14.85" customHeight="1" x14ac:dyDescent="0.25"/>
    <row r="1905" ht="14.85" customHeight="1" x14ac:dyDescent="0.25"/>
    <row r="1906" ht="14.85" customHeight="1" x14ac:dyDescent="0.25"/>
    <row r="1907" ht="14.85" customHeight="1" x14ac:dyDescent="0.25"/>
    <row r="1908" ht="14.85" customHeight="1" x14ac:dyDescent="0.25"/>
    <row r="1909" ht="14.85" customHeight="1" x14ac:dyDescent="0.25"/>
    <row r="1910" ht="14.85" customHeight="1" x14ac:dyDescent="0.25"/>
    <row r="1911" ht="14.85" customHeight="1" x14ac:dyDescent="0.25"/>
    <row r="1912" ht="14.85" customHeight="1" x14ac:dyDescent="0.25"/>
    <row r="1913" ht="14.85" customHeight="1" x14ac:dyDescent="0.25"/>
    <row r="1914" ht="14.85" customHeight="1" x14ac:dyDescent="0.25"/>
    <row r="1915" ht="14.85" customHeight="1" x14ac:dyDescent="0.25"/>
    <row r="1916" ht="14.85" customHeight="1" x14ac:dyDescent="0.25"/>
    <row r="1917" ht="14.85" customHeight="1" x14ac:dyDescent="0.25"/>
    <row r="1918" ht="14.85" customHeight="1" x14ac:dyDescent="0.25"/>
    <row r="1919" ht="14.85" customHeight="1" x14ac:dyDescent="0.25"/>
    <row r="1920" ht="14.85" customHeight="1" x14ac:dyDescent="0.25"/>
    <row r="1921" ht="14.85" customHeight="1" x14ac:dyDescent="0.25"/>
    <row r="1922" ht="14.85" customHeight="1" x14ac:dyDescent="0.25"/>
    <row r="1923" ht="14.85" customHeight="1" x14ac:dyDescent="0.25"/>
    <row r="1924" ht="14.85" customHeight="1" x14ac:dyDescent="0.25"/>
    <row r="1925" ht="14.85" customHeight="1" x14ac:dyDescent="0.25"/>
    <row r="1926" ht="14.85" customHeight="1" x14ac:dyDescent="0.25"/>
    <row r="1927" ht="14.85" customHeight="1" x14ac:dyDescent="0.25"/>
    <row r="1928" ht="14.85" customHeight="1" x14ac:dyDescent="0.25"/>
    <row r="1929" ht="14.85" customHeight="1" x14ac:dyDescent="0.25"/>
    <row r="1930" ht="14.85" customHeight="1" x14ac:dyDescent="0.25"/>
    <row r="1931" ht="14.85" customHeight="1" x14ac:dyDescent="0.25"/>
    <row r="1932" ht="14.85" customHeight="1" x14ac:dyDescent="0.25"/>
    <row r="1933" ht="14.85" customHeight="1" x14ac:dyDescent="0.25"/>
    <row r="1934" ht="14.85" customHeight="1" x14ac:dyDescent="0.25"/>
    <row r="1935" ht="14.85" customHeight="1" x14ac:dyDescent="0.25"/>
    <row r="1936" ht="14.85" customHeight="1" x14ac:dyDescent="0.25"/>
    <row r="1937" ht="14.85" customHeight="1" x14ac:dyDescent="0.25"/>
    <row r="1938" ht="14.85" customHeight="1" x14ac:dyDescent="0.25"/>
    <row r="1939" ht="14.85" customHeight="1" x14ac:dyDescent="0.25"/>
    <row r="1940" ht="14.85" customHeight="1" x14ac:dyDescent="0.25"/>
    <row r="1941" ht="14.85" customHeight="1" x14ac:dyDescent="0.25"/>
    <row r="1942" ht="14.85" customHeight="1" x14ac:dyDescent="0.25"/>
    <row r="1943" ht="14.85" customHeight="1" x14ac:dyDescent="0.25"/>
    <row r="1944" ht="14.85" customHeight="1" x14ac:dyDescent="0.25"/>
    <row r="1945" ht="14.85" customHeight="1" x14ac:dyDescent="0.25"/>
    <row r="1946" ht="14.85" customHeight="1" x14ac:dyDescent="0.25"/>
    <row r="1947" ht="14.85" customHeight="1" x14ac:dyDescent="0.25"/>
    <row r="1948" ht="14.85" customHeight="1" x14ac:dyDescent="0.25"/>
    <row r="1949" ht="14.85" customHeight="1" x14ac:dyDescent="0.25"/>
    <row r="1950" ht="14.85" customHeight="1" x14ac:dyDescent="0.25"/>
    <row r="1951" ht="14.85" customHeight="1" x14ac:dyDescent="0.25"/>
    <row r="1952" ht="14.85" customHeight="1" x14ac:dyDescent="0.25"/>
    <row r="1953" ht="14.85" customHeight="1" x14ac:dyDescent="0.25"/>
    <row r="1954" ht="14.85" customHeight="1" x14ac:dyDescent="0.25"/>
    <row r="1955" ht="14.85" customHeight="1" x14ac:dyDescent="0.25"/>
    <row r="1956" ht="14.85" customHeight="1" x14ac:dyDescent="0.25"/>
    <row r="1957" ht="14.85" customHeight="1" x14ac:dyDescent="0.25"/>
    <row r="1958" ht="14.85" customHeight="1" x14ac:dyDescent="0.25"/>
    <row r="1959" ht="14.85" customHeight="1" x14ac:dyDescent="0.25"/>
    <row r="1960" ht="14.85" customHeight="1" x14ac:dyDescent="0.25"/>
    <row r="1961" ht="14.85" customHeight="1" x14ac:dyDescent="0.25"/>
    <row r="1962" ht="14.85" customHeight="1" x14ac:dyDescent="0.25"/>
    <row r="1963" ht="14.85" customHeight="1" x14ac:dyDescent="0.25"/>
    <row r="1964" ht="14.85" customHeight="1" x14ac:dyDescent="0.25"/>
    <row r="1965" ht="14.85" customHeight="1" x14ac:dyDescent="0.25"/>
    <row r="1966" ht="14.85" customHeight="1" x14ac:dyDescent="0.25"/>
    <row r="1967" ht="14.85" customHeight="1" x14ac:dyDescent="0.25"/>
    <row r="1968" ht="14.85" customHeight="1" x14ac:dyDescent="0.25"/>
    <row r="1969" ht="14.85" customHeight="1" x14ac:dyDescent="0.25"/>
    <row r="1970" ht="14.85" customHeight="1" x14ac:dyDescent="0.25"/>
    <row r="1971" ht="14.85" customHeight="1" x14ac:dyDescent="0.25"/>
    <row r="1972" ht="14.85" customHeight="1" x14ac:dyDescent="0.25"/>
    <row r="1973" ht="14.85" customHeight="1" x14ac:dyDescent="0.25"/>
    <row r="1974" ht="14.85" customHeight="1" x14ac:dyDescent="0.25"/>
    <row r="1975" ht="14.85" customHeight="1" x14ac:dyDescent="0.25"/>
    <row r="1976" ht="14.85" customHeight="1" x14ac:dyDescent="0.25"/>
    <row r="1977" ht="14.85" customHeight="1" x14ac:dyDescent="0.25"/>
    <row r="1978" ht="14.85" customHeight="1" x14ac:dyDescent="0.25"/>
    <row r="1979" ht="14.85" customHeight="1" x14ac:dyDescent="0.25"/>
    <row r="1980" ht="14.85" customHeight="1" x14ac:dyDescent="0.25"/>
    <row r="1981" ht="14.85" customHeight="1" x14ac:dyDescent="0.25"/>
    <row r="1982" ht="14.85" customHeight="1" x14ac:dyDescent="0.25"/>
    <row r="1983" ht="14.85" customHeight="1" x14ac:dyDescent="0.25"/>
    <row r="1984" ht="14.85" customHeight="1" x14ac:dyDescent="0.25"/>
    <row r="1985" ht="14.85" customHeight="1" x14ac:dyDescent="0.25"/>
    <row r="1986" ht="14.85" customHeight="1" x14ac:dyDescent="0.25"/>
    <row r="1987" ht="14.85" customHeight="1" x14ac:dyDescent="0.25"/>
    <row r="1988" ht="14.85" customHeight="1" x14ac:dyDescent="0.25"/>
    <row r="1989" ht="14.85" customHeight="1" x14ac:dyDescent="0.25"/>
    <row r="1990" ht="14.85" customHeight="1" x14ac:dyDescent="0.25"/>
    <row r="1991" ht="14.85" customHeight="1" x14ac:dyDescent="0.25"/>
    <row r="1992" ht="14.85" customHeight="1" x14ac:dyDescent="0.25"/>
    <row r="1993" ht="14.85" customHeight="1" x14ac:dyDescent="0.25"/>
    <row r="1994" ht="14.85" customHeight="1" x14ac:dyDescent="0.25"/>
    <row r="1995" ht="14.85" customHeight="1" x14ac:dyDescent="0.25"/>
    <row r="1996" ht="14.85" customHeight="1" x14ac:dyDescent="0.25"/>
    <row r="1997" ht="14.85" customHeight="1" x14ac:dyDescent="0.25"/>
    <row r="1998" ht="14.85" customHeight="1" x14ac:dyDescent="0.25"/>
    <row r="1999" ht="14.85" customHeight="1" x14ac:dyDescent="0.25"/>
    <row r="2000" ht="14.85" customHeight="1" x14ac:dyDescent="0.25"/>
    <row r="2001" ht="14.85" customHeight="1" x14ac:dyDescent="0.25"/>
    <row r="2002" ht="14.85" customHeight="1" x14ac:dyDescent="0.25"/>
    <row r="2003" ht="14.85" customHeight="1" x14ac:dyDescent="0.25"/>
    <row r="2004" ht="14.85" customHeight="1" x14ac:dyDescent="0.25"/>
    <row r="2005" ht="14.85" customHeight="1" x14ac:dyDescent="0.25"/>
    <row r="2006" ht="14.85" customHeight="1" x14ac:dyDescent="0.25"/>
    <row r="2007" ht="14.85" customHeight="1" x14ac:dyDescent="0.25"/>
    <row r="2008" ht="14.85" customHeight="1" x14ac:dyDescent="0.25"/>
    <row r="2009" ht="14.85" customHeight="1" x14ac:dyDescent="0.25"/>
    <row r="2010" ht="14.85" customHeight="1" x14ac:dyDescent="0.25"/>
    <row r="2011" ht="14.85" customHeight="1" x14ac:dyDescent="0.25"/>
    <row r="2012" ht="14.85" customHeight="1" x14ac:dyDescent="0.25"/>
    <row r="2013" ht="14.85" customHeight="1" x14ac:dyDescent="0.25"/>
    <row r="2014" ht="14.85" customHeight="1" x14ac:dyDescent="0.25"/>
    <row r="2015" ht="14.85" customHeight="1" x14ac:dyDescent="0.25"/>
    <row r="2016" ht="14.85" customHeight="1" x14ac:dyDescent="0.25"/>
    <row r="2017" ht="14.85" customHeight="1" x14ac:dyDescent="0.25"/>
    <row r="2018" ht="14.85" customHeight="1" x14ac:dyDescent="0.25"/>
    <row r="2019" ht="14.85" customHeight="1" x14ac:dyDescent="0.25"/>
    <row r="2020" ht="14.85" customHeight="1" x14ac:dyDescent="0.25"/>
    <row r="2021" ht="14.85" customHeight="1" x14ac:dyDescent="0.25"/>
    <row r="2022" ht="14.85" customHeight="1" x14ac:dyDescent="0.25"/>
    <row r="2023" ht="14.85" customHeight="1" x14ac:dyDescent="0.25"/>
    <row r="2024" ht="14.85" customHeight="1" x14ac:dyDescent="0.25"/>
    <row r="2025" ht="14.85" customHeight="1" x14ac:dyDescent="0.25"/>
    <row r="2026" ht="14.85" customHeight="1" x14ac:dyDescent="0.25"/>
    <row r="2027" ht="14.85" customHeight="1" x14ac:dyDescent="0.25"/>
    <row r="2028" ht="14.85" customHeight="1" x14ac:dyDescent="0.25"/>
    <row r="2029" ht="14.85" customHeight="1" x14ac:dyDescent="0.25"/>
    <row r="2030" ht="14.85" customHeight="1" x14ac:dyDescent="0.25"/>
    <row r="2031" ht="14.85" customHeight="1" x14ac:dyDescent="0.25"/>
    <row r="2032" ht="14.85" customHeight="1" x14ac:dyDescent="0.25"/>
    <row r="2033" ht="14.85" customHeight="1" x14ac:dyDescent="0.25"/>
    <row r="2034" ht="14.85" customHeight="1" x14ac:dyDescent="0.25"/>
    <row r="2035" ht="14.85" customHeight="1" x14ac:dyDescent="0.25"/>
    <row r="2036" ht="14.85" customHeight="1" x14ac:dyDescent="0.25"/>
    <row r="2037" ht="14.85" customHeight="1" x14ac:dyDescent="0.25"/>
    <row r="2038" ht="14.85" customHeight="1" x14ac:dyDescent="0.25"/>
    <row r="2039" ht="14.85" customHeight="1" x14ac:dyDescent="0.25"/>
    <row r="2040" ht="14.85" customHeight="1" x14ac:dyDescent="0.25"/>
    <row r="2041" ht="14.85" customHeight="1" x14ac:dyDescent="0.25"/>
    <row r="2042" ht="14.85" customHeight="1" x14ac:dyDescent="0.25"/>
    <row r="2043" ht="14.85" customHeight="1" x14ac:dyDescent="0.25"/>
    <row r="2044" ht="14.85" customHeight="1" x14ac:dyDescent="0.25"/>
    <row r="2045" ht="14.85" customHeight="1" x14ac:dyDescent="0.25"/>
    <row r="2046" ht="14.85" customHeight="1" x14ac:dyDescent="0.25"/>
    <row r="2047" ht="14.85" customHeight="1" x14ac:dyDescent="0.25"/>
    <row r="2048" ht="14.85" customHeight="1" x14ac:dyDescent="0.25"/>
    <row r="2049" ht="14.85" customHeight="1" x14ac:dyDescent="0.25"/>
    <row r="2050" ht="14.85" customHeight="1" x14ac:dyDescent="0.25"/>
    <row r="2051" ht="14.85" customHeight="1" x14ac:dyDescent="0.25"/>
    <row r="2052" ht="14.85" customHeight="1" x14ac:dyDescent="0.25"/>
    <row r="2053" ht="14.85" customHeight="1" x14ac:dyDescent="0.25"/>
    <row r="2054" ht="14.85" customHeight="1" x14ac:dyDescent="0.25"/>
    <row r="2055" ht="14.85" customHeight="1" x14ac:dyDescent="0.25"/>
    <row r="2056" ht="14.85" customHeight="1" x14ac:dyDescent="0.25"/>
    <row r="2057" ht="14.85" customHeight="1" x14ac:dyDescent="0.25"/>
    <row r="2058" ht="14.85" customHeight="1" x14ac:dyDescent="0.25"/>
    <row r="2059" ht="14.85" customHeight="1" x14ac:dyDescent="0.25"/>
    <row r="2060" ht="14.85" customHeight="1" x14ac:dyDescent="0.25"/>
    <row r="2061" ht="14.85" customHeight="1" x14ac:dyDescent="0.25"/>
    <row r="2062" ht="14.85" customHeight="1" x14ac:dyDescent="0.25"/>
    <row r="2063" ht="14.85" customHeight="1" x14ac:dyDescent="0.25"/>
    <row r="2064" ht="14.85" customHeight="1" x14ac:dyDescent="0.25"/>
    <row r="2065" ht="14.85" customHeight="1" x14ac:dyDescent="0.25"/>
    <row r="2066" ht="14.85" customHeight="1" x14ac:dyDescent="0.25"/>
    <row r="2067" ht="14.85" customHeight="1" x14ac:dyDescent="0.25"/>
    <row r="2068" ht="14.85" customHeight="1" x14ac:dyDescent="0.25"/>
    <row r="2069" ht="14.85" customHeight="1" x14ac:dyDescent="0.25"/>
    <row r="2070" ht="14.85" customHeight="1" x14ac:dyDescent="0.25"/>
    <row r="2071" ht="14.85" customHeight="1" x14ac:dyDescent="0.25"/>
    <row r="2072" ht="14.85" customHeight="1" x14ac:dyDescent="0.25"/>
    <row r="2073" ht="14.85" customHeight="1" x14ac:dyDescent="0.25"/>
    <row r="2074" ht="14.85" customHeight="1" x14ac:dyDescent="0.25"/>
    <row r="2075" ht="14.85" customHeight="1" x14ac:dyDescent="0.25"/>
    <row r="2076" ht="14.85" customHeight="1" x14ac:dyDescent="0.25"/>
    <row r="2077" ht="14.85" customHeight="1" x14ac:dyDescent="0.25"/>
    <row r="2078" ht="14.85" customHeight="1" x14ac:dyDescent="0.25"/>
    <row r="2079" ht="14.85" customHeight="1" x14ac:dyDescent="0.25"/>
    <row r="2080" ht="14.85" customHeight="1" x14ac:dyDescent="0.25"/>
    <row r="2081" ht="14.85" customHeight="1" x14ac:dyDescent="0.25"/>
    <row r="2082" ht="14.85" customHeight="1" x14ac:dyDescent="0.25"/>
    <row r="2083" ht="14.85" customHeight="1" x14ac:dyDescent="0.25"/>
    <row r="2084" ht="14.85" customHeight="1" x14ac:dyDescent="0.25"/>
    <row r="2085" ht="14.85" customHeight="1" x14ac:dyDescent="0.25"/>
    <row r="2086" ht="14.85" customHeight="1" x14ac:dyDescent="0.25"/>
    <row r="2087" ht="14.85" customHeight="1" x14ac:dyDescent="0.25"/>
    <row r="2088" ht="14.85" customHeight="1" x14ac:dyDescent="0.25"/>
    <row r="2089" ht="14.85" customHeight="1" x14ac:dyDescent="0.25"/>
    <row r="2090" ht="14.85" customHeight="1" x14ac:dyDescent="0.25"/>
    <row r="2091" ht="14.85" customHeight="1" x14ac:dyDescent="0.25"/>
    <row r="2092" ht="14.85" customHeight="1" x14ac:dyDescent="0.25"/>
    <row r="2093" ht="14.85" customHeight="1" x14ac:dyDescent="0.25"/>
    <row r="2094" ht="14.85" customHeight="1" x14ac:dyDescent="0.25"/>
    <row r="2095" ht="14.85" customHeight="1" x14ac:dyDescent="0.25"/>
    <row r="2096" ht="14.85" customHeight="1" x14ac:dyDescent="0.25"/>
    <row r="2097" ht="14.85" customHeight="1" x14ac:dyDescent="0.25"/>
    <row r="2098" ht="14.85" customHeight="1" x14ac:dyDescent="0.25"/>
    <row r="2099" ht="14.85" customHeight="1" x14ac:dyDescent="0.25"/>
    <row r="2100" ht="14.85" customHeight="1" x14ac:dyDescent="0.25"/>
    <row r="2101" ht="14.85" customHeight="1" x14ac:dyDescent="0.25"/>
    <row r="2102" ht="14.85" customHeight="1" x14ac:dyDescent="0.25"/>
    <row r="2103" ht="14.85" customHeight="1" x14ac:dyDescent="0.25"/>
    <row r="2104" ht="14.85" customHeight="1" x14ac:dyDescent="0.25"/>
    <row r="2105" ht="14.85" customHeight="1" x14ac:dyDescent="0.25"/>
    <row r="2106" ht="14.85" customHeight="1" x14ac:dyDescent="0.25"/>
    <row r="2107" ht="14.85" customHeight="1" x14ac:dyDescent="0.25"/>
    <row r="2108" ht="14.85" customHeight="1" x14ac:dyDescent="0.25"/>
    <row r="2109" ht="14.85" customHeight="1" x14ac:dyDescent="0.25"/>
    <row r="2110" ht="14.85" customHeight="1" x14ac:dyDescent="0.25"/>
    <row r="2111" ht="14.85" customHeight="1" x14ac:dyDescent="0.25"/>
    <row r="2112" ht="14.85" customHeight="1" x14ac:dyDescent="0.25"/>
    <row r="2113" ht="14.85" customHeight="1" x14ac:dyDescent="0.25"/>
    <row r="2114" ht="14.85" customHeight="1" x14ac:dyDescent="0.25"/>
    <row r="2115" ht="14.85" customHeight="1" x14ac:dyDescent="0.25"/>
    <row r="2116" ht="14.85" customHeight="1" x14ac:dyDescent="0.25"/>
    <row r="2117" ht="14.85" customHeight="1" x14ac:dyDescent="0.25"/>
    <row r="2118" ht="14.85" customHeight="1" x14ac:dyDescent="0.25"/>
    <row r="2119" ht="14.85" customHeight="1" x14ac:dyDescent="0.25"/>
    <row r="2120" ht="14.85" customHeight="1" x14ac:dyDescent="0.25"/>
    <row r="2121" ht="14.85" customHeight="1" x14ac:dyDescent="0.25"/>
    <row r="2122" ht="14.85" customHeight="1" x14ac:dyDescent="0.25"/>
    <row r="2123" ht="14.85" customHeight="1" x14ac:dyDescent="0.25"/>
    <row r="2124" ht="14.85" customHeight="1" x14ac:dyDescent="0.25"/>
    <row r="2125" ht="14.85" customHeight="1" x14ac:dyDescent="0.25"/>
    <row r="2126" ht="14.85" customHeight="1" x14ac:dyDescent="0.25"/>
    <row r="2127" ht="14.85" customHeight="1" x14ac:dyDescent="0.25"/>
    <row r="2128" ht="14.85" customHeight="1" x14ac:dyDescent="0.25"/>
    <row r="2129" ht="14.85" customHeight="1" x14ac:dyDescent="0.25"/>
    <row r="2130" ht="14.85" customHeight="1" x14ac:dyDescent="0.25"/>
    <row r="2131" ht="14.85" customHeight="1" x14ac:dyDescent="0.25"/>
    <row r="2132" ht="14.85" customHeight="1" x14ac:dyDescent="0.25"/>
    <row r="2133" ht="14.85" customHeight="1" x14ac:dyDescent="0.25"/>
    <row r="2134" ht="14.85" customHeight="1" x14ac:dyDescent="0.25"/>
    <row r="2135" ht="14.85" customHeight="1" x14ac:dyDescent="0.25"/>
    <row r="2136" ht="14.85" customHeight="1" x14ac:dyDescent="0.25"/>
    <row r="2137" ht="14.85" customHeight="1" x14ac:dyDescent="0.25"/>
    <row r="2138" ht="14.85" customHeight="1" x14ac:dyDescent="0.25"/>
    <row r="2139" ht="14.85" customHeight="1" x14ac:dyDescent="0.25"/>
    <row r="2140" ht="14.85" customHeight="1" x14ac:dyDescent="0.25"/>
    <row r="2141" ht="14.85" customHeight="1" x14ac:dyDescent="0.25"/>
    <row r="2142" ht="14.85" customHeight="1" x14ac:dyDescent="0.25"/>
    <row r="2143" ht="14.85" customHeight="1" x14ac:dyDescent="0.25"/>
    <row r="2144" ht="14.85" customHeight="1" x14ac:dyDescent="0.25"/>
    <row r="2145" ht="14.85" customHeight="1" x14ac:dyDescent="0.25"/>
    <row r="2146" ht="14.85" customHeight="1" x14ac:dyDescent="0.25"/>
    <row r="2147" ht="14.85" customHeight="1" x14ac:dyDescent="0.25"/>
    <row r="2148" ht="14.85" customHeight="1" x14ac:dyDescent="0.25"/>
    <row r="2149" ht="14.85" customHeight="1" x14ac:dyDescent="0.25"/>
    <row r="2150" ht="14.85" customHeight="1" x14ac:dyDescent="0.25"/>
    <row r="2151" ht="14.85" customHeight="1" x14ac:dyDescent="0.25"/>
    <row r="2152" ht="14.85" customHeight="1" x14ac:dyDescent="0.25"/>
    <row r="2153" ht="14.85" customHeight="1" x14ac:dyDescent="0.25"/>
    <row r="2154" ht="14.85" customHeight="1" x14ac:dyDescent="0.25"/>
    <row r="2155" ht="14.85" customHeight="1" x14ac:dyDescent="0.25"/>
    <row r="2156" ht="14.85" customHeight="1" x14ac:dyDescent="0.25"/>
    <row r="2157" ht="14.85" customHeight="1" x14ac:dyDescent="0.25"/>
    <row r="2158" ht="14.85" customHeight="1" x14ac:dyDescent="0.25"/>
    <row r="2159" ht="14.85" customHeight="1" x14ac:dyDescent="0.25"/>
    <row r="2160" ht="14.85" customHeight="1" x14ac:dyDescent="0.25"/>
    <row r="2161" ht="14.85" customHeight="1" x14ac:dyDescent="0.25"/>
    <row r="2162" ht="14.85" customHeight="1" x14ac:dyDescent="0.25"/>
    <row r="2163" ht="14.85" customHeight="1" x14ac:dyDescent="0.25"/>
    <row r="2164" ht="14.85" customHeight="1" x14ac:dyDescent="0.25"/>
    <row r="2165" ht="14.85" customHeight="1" x14ac:dyDescent="0.25"/>
    <row r="2166" ht="14.85" customHeight="1" x14ac:dyDescent="0.25"/>
    <row r="2167" ht="14.85" customHeight="1" x14ac:dyDescent="0.25"/>
    <row r="2168" ht="14.85" customHeight="1" x14ac:dyDescent="0.25"/>
    <row r="2169" ht="14.85" customHeight="1" x14ac:dyDescent="0.25"/>
    <row r="2170" ht="14.85" customHeight="1" x14ac:dyDescent="0.25"/>
    <row r="2171" ht="14.85" customHeight="1" x14ac:dyDescent="0.25"/>
    <row r="2172" ht="14.85" customHeight="1" x14ac:dyDescent="0.25"/>
    <row r="2173" ht="14.85" customHeight="1" x14ac:dyDescent="0.25"/>
    <row r="2174" ht="14.85" customHeight="1" x14ac:dyDescent="0.25"/>
    <row r="2175" ht="14.85" customHeight="1" x14ac:dyDescent="0.25"/>
    <row r="2176" ht="14.85" customHeight="1" x14ac:dyDescent="0.25"/>
    <row r="2177" ht="14.85" customHeight="1" x14ac:dyDescent="0.25"/>
    <row r="2178" ht="14.85" customHeight="1" x14ac:dyDescent="0.25"/>
    <row r="2179" ht="14.85" customHeight="1" x14ac:dyDescent="0.25"/>
    <row r="2180" ht="14.85" customHeight="1" x14ac:dyDescent="0.25"/>
    <row r="2181" ht="14.85" customHeight="1" x14ac:dyDescent="0.25"/>
    <row r="2182" ht="14.85" customHeight="1" x14ac:dyDescent="0.25"/>
    <row r="2183" ht="14.85" customHeight="1" x14ac:dyDescent="0.25"/>
    <row r="2184" ht="14.85" customHeight="1" x14ac:dyDescent="0.25"/>
    <row r="2185" ht="14.85" customHeight="1" x14ac:dyDescent="0.25"/>
    <row r="2186" ht="14.85" customHeight="1" x14ac:dyDescent="0.25"/>
    <row r="2187" ht="14.85" customHeight="1" x14ac:dyDescent="0.25"/>
    <row r="2188" ht="14.85" customHeight="1" x14ac:dyDescent="0.25"/>
    <row r="2189" ht="14.85" customHeight="1" x14ac:dyDescent="0.25"/>
    <row r="2190" ht="14.85" customHeight="1" x14ac:dyDescent="0.25"/>
    <row r="2191" ht="14.85" customHeight="1" x14ac:dyDescent="0.25"/>
    <row r="2192" ht="14.85" customHeight="1" x14ac:dyDescent="0.25"/>
    <row r="2193" ht="14.85" customHeight="1" x14ac:dyDescent="0.25"/>
    <row r="2194" ht="14.85" customHeight="1" x14ac:dyDescent="0.25"/>
    <row r="2195" ht="14.85" customHeight="1" x14ac:dyDescent="0.25"/>
    <row r="2196" ht="14.85" customHeight="1" x14ac:dyDescent="0.25"/>
    <row r="2197" ht="14.85" customHeight="1" x14ac:dyDescent="0.25"/>
    <row r="2198" ht="14.85" customHeight="1" x14ac:dyDescent="0.25"/>
    <row r="2199" ht="14.85" customHeight="1" x14ac:dyDescent="0.25"/>
    <row r="2200" ht="14.85" customHeight="1" x14ac:dyDescent="0.25"/>
    <row r="2201" ht="14.85" customHeight="1" x14ac:dyDescent="0.25"/>
    <row r="2202" ht="14.85" customHeight="1" x14ac:dyDescent="0.25"/>
    <row r="2203" ht="14.85" customHeight="1" x14ac:dyDescent="0.25"/>
    <row r="2204" ht="14.85" customHeight="1" x14ac:dyDescent="0.25"/>
    <row r="2205" ht="14.85" customHeight="1" x14ac:dyDescent="0.25"/>
    <row r="2206" ht="14.85" customHeight="1" x14ac:dyDescent="0.25"/>
    <row r="2207" ht="14.85" customHeight="1" x14ac:dyDescent="0.25"/>
    <row r="2208" ht="14.85" customHeight="1" x14ac:dyDescent="0.25"/>
    <row r="2209" ht="14.85" customHeight="1" x14ac:dyDescent="0.25"/>
    <row r="2210" ht="14.85" customHeight="1" x14ac:dyDescent="0.25"/>
    <row r="2211" ht="14.85" customHeight="1" x14ac:dyDescent="0.25"/>
    <row r="2212" ht="14.85" customHeight="1" x14ac:dyDescent="0.25"/>
    <row r="2213" ht="14.85" customHeight="1" x14ac:dyDescent="0.25"/>
    <row r="2214" ht="14.85" customHeight="1" x14ac:dyDescent="0.25"/>
    <row r="2215" ht="14.85" customHeight="1" x14ac:dyDescent="0.25"/>
    <row r="2216" ht="14.85" customHeight="1" x14ac:dyDescent="0.25"/>
    <row r="2217" ht="14.85" customHeight="1" x14ac:dyDescent="0.25"/>
    <row r="2218" ht="14.85" customHeight="1" x14ac:dyDescent="0.25"/>
    <row r="2219" ht="14.85" customHeight="1" x14ac:dyDescent="0.25"/>
    <row r="2220" ht="14.85" customHeight="1" x14ac:dyDescent="0.25"/>
    <row r="2221" ht="14.85" customHeight="1" x14ac:dyDescent="0.25"/>
    <row r="2222" ht="14.85" customHeight="1" x14ac:dyDescent="0.25"/>
    <row r="2223" ht="14.85" customHeight="1" x14ac:dyDescent="0.25"/>
    <row r="2224" ht="14.85" customHeight="1" x14ac:dyDescent="0.25"/>
    <row r="2225" ht="14.85" customHeight="1" x14ac:dyDescent="0.25"/>
    <row r="2226" ht="14.85" customHeight="1" x14ac:dyDescent="0.25"/>
    <row r="2227" ht="14.85" customHeight="1" x14ac:dyDescent="0.25"/>
    <row r="2228" ht="14.85" customHeight="1" x14ac:dyDescent="0.25"/>
    <row r="2229" ht="14.85" customHeight="1" x14ac:dyDescent="0.25"/>
    <row r="2230" ht="14.85" customHeight="1" x14ac:dyDescent="0.25"/>
    <row r="2231" ht="14.85" customHeight="1" x14ac:dyDescent="0.25"/>
    <row r="2232" ht="14.85" customHeight="1" x14ac:dyDescent="0.25"/>
    <row r="2233" ht="14.85" customHeight="1" x14ac:dyDescent="0.25"/>
    <row r="2234" ht="14.85" customHeight="1" x14ac:dyDescent="0.25"/>
    <row r="2235" ht="14.85" customHeight="1" x14ac:dyDescent="0.25"/>
    <row r="2236" ht="14.85" customHeight="1" x14ac:dyDescent="0.25"/>
    <row r="2237" ht="14.85" customHeight="1" x14ac:dyDescent="0.25"/>
  </sheetData>
  <mergeCells count="5">
    <mergeCell ref="A1:I1"/>
    <mergeCell ref="A2:I2"/>
    <mergeCell ref="D6:E6"/>
    <mergeCell ref="B7:C7"/>
    <mergeCell ref="D7:E7"/>
  </mergeCells>
  <pageMargins left="1" right="1" top="1" bottom="1" header="0.5" footer="0.5"/>
  <pageSetup scale="80" firstPageNumber="4" orientation="landscape" useFirstPageNumber="1" r:id="rId1"/>
  <headerFooter alignWithMargins="0">
    <oddFooter xml:space="preserve">&amp;R&amp;"Arial,Regular"&amp;9&amp;F  &amp;D  &amp;T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rgb="FF92D050"/>
    <pageSetUpPr fitToPage="1"/>
  </sheetPr>
  <dimension ref="A1:G950"/>
  <sheetViews>
    <sheetView topLeftCell="A19" zoomScaleNormal="100" zoomScaleSheetLayoutView="80" workbookViewId="0">
      <selection activeCell="B59" sqref="B59"/>
    </sheetView>
  </sheetViews>
  <sheetFormatPr defaultColWidth="9.85546875" defaultRowHeight="15.75" x14ac:dyDescent="0.25"/>
  <cols>
    <col min="1" max="1" width="58.85546875" style="170" customWidth="1"/>
    <col min="2" max="3" width="15" style="170" customWidth="1"/>
    <col min="4" max="256" width="9.85546875" style="170"/>
    <col min="257" max="257" width="58.85546875" style="170" customWidth="1"/>
    <col min="258" max="259" width="15" style="170" customWidth="1"/>
    <col min="260" max="512" width="9.85546875" style="170"/>
    <col min="513" max="513" width="58.85546875" style="170" customWidth="1"/>
    <col min="514" max="515" width="15" style="170" customWidth="1"/>
    <col min="516" max="768" width="9.85546875" style="170"/>
    <col min="769" max="769" width="58.85546875" style="170" customWidth="1"/>
    <col min="770" max="771" width="15" style="170" customWidth="1"/>
    <col min="772" max="1024" width="9.85546875" style="170"/>
    <col min="1025" max="1025" width="58.85546875" style="170" customWidth="1"/>
    <col min="1026" max="1027" width="15" style="170" customWidth="1"/>
    <col min="1028" max="1280" width="9.85546875" style="170"/>
    <col min="1281" max="1281" width="58.85546875" style="170" customWidth="1"/>
    <col min="1282" max="1283" width="15" style="170" customWidth="1"/>
    <col min="1284" max="1536" width="9.85546875" style="170"/>
    <col min="1537" max="1537" width="58.85546875" style="170" customWidth="1"/>
    <col min="1538" max="1539" width="15" style="170" customWidth="1"/>
    <col min="1540" max="1792" width="9.85546875" style="170"/>
    <col min="1793" max="1793" width="58.85546875" style="170" customWidth="1"/>
    <col min="1794" max="1795" width="15" style="170" customWidth="1"/>
    <col min="1796" max="2048" width="9.85546875" style="170"/>
    <col min="2049" max="2049" width="58.85546875" style="170" customWidth="1"/>
    <col min="2050" max="2051" width="15" style="170" customWidth="1"/>
    <col min="2052" max="2304" width="9.85546875" style="170"/>
    <col min="2305" max="2305" width="58.85546875" style="170" customWidth="1"/>
    <col min="2306" max="2307" width="15" style="170" customWidth="1"/>
    <col min="2308" max="2560" width="9.85546875" style="170"/>
    <col min="2561" max="2561" width="58.85546875" style="170" customWidth="1"/>
    <col min="2562" max="2563" width="15" style="170" customWidth="1"/>
    <col min="2564" max="2816" width="9.85546875" style="170"/>
    <col min="2817" max="2817" width="58.85546875" style="170" customWidth="1"/>
    <col min="2818" max="2819" width="15" style="170" customWidth="1"/>
    <col min="2820" max="3072" width="9.85546875" style="170"/>
    <col min="3073" max="3073" width="58.85546875" style="170" customWidth="1"/>
    <col min="3074" max="3075" width="15" style="170" customWidth="1"/>
    <col min="3076" max="3328" width="9.85546875" style="170"/>
    <col min="3329" max="3329" width="58.85546875" style="170" customWidth="1"/>
    <col min="3330" max="3331" width="15" style="170" customWidth="1"/>
    <col min="3332" max="3584" width="9.85546875" style="170"/>
    <col min="3585" max="3585" width="58.85546875" style="170" customWidth="1"/>
    <col min="3586" max="3587" width="15" style="170" customWidth="1"/>
    <col min="3588" max="3840" width="9.85546875" style="170"/>
    <col min="3841" max="3841" width="58.85546875" style="170" customWidth="1"/>
    <col min="3842" max="3843" width="15" style="170" customWidth="1"/>
    <col min="3844" max="4096" width="9.85546875" style="170"/>
    <col min="4097" max="4097" width="58.85546875" style="170" customWidth="1"/>
    <col min="4098" max="4099" width="15" style="170" customWidth="1"/>
    <col min="4100" max="4352" width="9.85546875" style="170"/>
    <col min="4353" max="4353" width="58.85546875" style="170" customWidth="1"/>
    <col min="4354" max="4355" width="15" style="170" customWidth="1"/>
    <col min="4356" max="4608" width="9.85546875" style="170"/>
    <col min="4609" max="4609" width="58.85546875" style="170" customWidth="1"/>
    <col min="4610" max="4611" width="15" style="170" customWidth="1"/>
    <col min="4612" max="4864" width="9.85546875" style="170"/>
    <col min="4865" max="4865" width="58.85546875" style="170" customWidth="1"/>
    <col min="4866" max="4867" width="15" style="170" customWidth="1"/>
    <col min="4868" max="5120" width="9.85546875" style="170"/>
    <col min="5121" max="5121" width="58.85546875" style="170" customWidth="1"/>
    <col min="5122" max="5123" width="15" style="170" customWidth="1"/>
    <col min="5124" max="5376" width="9.85546875" style="170"/>
    <col min="5377" max="5377" width="58.85546875" style="170" customWidth="1"/>
    <col min="5378" max="5379" width="15" style="170" customWidth="1"/>
    <col min="5380" max="5632" width="9.85546875" style="170"/>
    <col min="5633" max="5633" width="58.85546875" style="170" customWidth="1"/>
    <col min="5634" max="5635" width="15" style="170" customWidth="1"/>
    <col min="5636" max="5888" width="9.85546875" style="170"/>
    <col min="5889" max="5889" width="58.85546875" style="170" customWidth="1"/>
    <col min="5890" max="5891" width="15" style="170" customWidth="1"/>
    <col min="5892" max="6144" width="9.85546875" style="170"/>
    <col min="6145" max="6145" width="58.85546875" style="170" customWidth="1"/>
    <col min="6146" max="6147" width="15" style="170" customWidth="1"/>
    <col min="6148" max="6400" width="9.85546875" style="170"/>
    <col min="6401" max="6401" width="58.85546875" style="170" customWidth="1"/>
    <col min="6402" max="6403" width="15" style="170" customWidth="1"/>
    <col min="6404" max="6656" width="9.85546875" style="170"/>
    <col min="6657" max="6657" width="58.85546875" style="170" customWidth="1"/>
    <col min="6658" max="6659" width="15" style="170" customWidth="1"/>
    <col min="6660" max="6912" width="9.85546875" style="170"/>
    <col min="6913" max="6913" width="58.85546875" style="170" customWidth="1"/>
    <col min="6914" max="6915" width="15" style="170" customWidth="1"/>
    <col min="6916" max="7168" width="9.85546875" style="170"/>
    <col min="7169" max="7169" width="58.85546875" style="170" customWidth="1"/>
    <col min="7170" max="7171" width="15" style="170" customWidth="1"/>
    <col min="7172" max="7424" width="9.85546875" style="170"/>
    <col min="7425" max="7425" width="58.85546875" style="170" customWidth="1"/>
    <col min="7426" max="7427" width="15" style="170" customWidth="1"/>
    <col min="7428" max="7680" width="9.85546875" style="170"/>
    <col min="7681" max="7681" width="58.85546875" style="170" customWidth="1"/>
    <col min="7682" max="7683" width="15" style="170" customWidth="1"/>
    <col min="7684" max="7936" width="9.85546875" style="170"/>
    <col min="7937" max="7937" width="58.85546875" style="170" customWidth="1"/>
    <col min="7938" max="7939" width="15" style="170" customWidth="1"/>
    <col min="7940" max="8192" width="9.85546875" style="170"/>
    <col min="8193" max="8193" width="58.85546875" style="170" customWidth="1"/>
    <col min="8194" max="8195" width="15" style="170" customWidth="1"/>
    <col min="8196" max="8448" width="9.85546875" style="170"/>
    <col min="8449" max="8449" width="58.85546875" style="170" customWidth="1"/>
    <col min="8450" max="8451" width="15" style="170" customWidth="1"/>
    <col min="8452" max="8704" width="9.85546875" style="170"/>
    <col min="8705" max="8705" width="58.85546875" style="170" customWidth="1"/>
    <col min="8706" max="8707" width="15" style="170" customWidth="1"/>
    <col min="8708" max="8960" width="9.85546875" style="170"/>
    <col min="8961" max="8961" width="58.85546875" style="170" customWidth="1"/>
    <col min="8962" max="8963" width="15" style="170" customWidth="1"/>
    <col min="8964" max="9216" width="9.85546875" style="170"/>
    <col min="9217" max="9217" width="58.85546875" style="170" customWidth="1"/>
    <col min="9218" max="9219" width="15" style="170" customWidth="1"/>
    <col min="9220" max="9472" width="9.85546875" style="170"/>
    <col min="9473" max="9473" width="58.85546875" style="170" customWidth="1"/>
    <col min="9474" max="9475" width="15" style="170" customWidth="1"/>
    <col min="9476" max="9728" width="9.85546875" style="170"/>
    <col min="9729" max="9729" width="58.85546875" style="170" customWidth="1"/>
    <col min="9730" max="9731" width="15" style="170" customWidth="1"/>
    <col min="9732" max="9984" width="9.85546875" style="170"/>
    <col min="9985" max="9985" width="58.85546875" style="170" customWidth="1"/>
    <col min="9986" max="9987" width="15" style="170" customWidth="1"/>
    <col min="9988" max="10240" width="9.85546875" style="170"/>
    <col min="10241" max="10241" width="58.85546875" style="170" customWidth="1"/>
    <col min="10242" max="10243" width="15" style="170" customWidth="1"/>
    <col min="10244" max="10496" width="9.85546875" style="170"/>
    <col min="10497" max="10497" width="58.85546875" style="170" customWidth="1"/>
    <col min="10498" max="10499" width="15" style="170" customWidth="1"/>
    <col min="10500" max="10752" width="9.85546875" style="170"/>
    <col min="10753" max="10753" width="58.85546875" style="170" customWidth="1"/>
    <col min="10754" max="10755" width="15" style="170" customWidth="1"/>
    <col min="10756" max="11008" width="9.85546875" style="170"/>
    <col min="11009" max="11009" width="58.85546875" style="170" customWidth="1"/>
    <col min="11010" max="11011" width="15" style="170" customWidth="1"/>
    <col min="11012" max="11264" width="9.85546875" style="170"/>
    <col min="11265" max="11265" width="58.85546875" style="170" customWidth="1"/>
    <col min="11266" max="11267" width="15" style="170" customWidth="1"/>
    <col min="11268" max="11520" width="9.85546875" style="170"/>
    <col min="11521" max="11521" width="58.85546875" style="170" customWidth="1"/>
    <col min="11522" max="11523" width="15" style="170" customWidth="1"/>
    <col min="11524" max="11776" width="9.85546875" style="170"/>
    <col min="11777" max="11777" width="58.85546875" style="170" customWidth="1"/>
    <col min="11778" max="11779" width="15" style="170" customWidth="1"/>
    <col min="11780" max="12032" width="9.85546875" style="170"/>
    <col min="12033" max="12033" width="58.85546875" style="170" customWidth="1"/>
    <col min="12034" max="12035" width="15" style="170" customWidth="1"/>
    <col min="12036" max="12288" width="9.85546875" style="170"/>
    <col min="12289" max="12289" width="58.85546875" style="170" customWidth="1"/>
    <col min="12290" max="12291" width="15" style="170" customWidth="1"/>
    <col min="12292" max="12544" width="9.85546875" style="170"/>
    <col min="12545" max="12545" width="58.85546875" style="170" customWidth="1"/>
    <col min="12546" max="12547" width="15" style="170" customWidth="1"/>
    <col min="12548" max="12800" width="9.85546875" style="170"/>
    <col min="12801" max="12801" width="58.85546875" style="170" customWidth="1"/>
    <col min="12802" max="12803" width="15" style="170" customWidth="1"/>
    <col min="12804" max="13056" width="9.85546875" style="170"/>
    <col min="13057" max="13057" width="58.85546875" style="170" customWidth="1"/>
    <col min="13058" max="13059" width="15" style="170" customWidth="1"/>
    <col min="13060" max="13312" width="9.85546875" style="170"/>
    <col min="13313" max="13313" width="58.85546875" style="170" customWidth="1"/>
    <col min="13314" max="13315" width="15" style="170" customWidth="1"/>
    <col min="13316" max="13568" width="9.85546875" style="170"/>
    <col min="13569" max="13569" width="58.85546875" style="170" customWidth="1"/>
    <col min="13570" max="13571" width="15" style="170" customWidth="1"/>
    <col min="13572" max="13824" width="9.85546875" style="170"/>
    <col min="13825" max="13825" width="58.85546875" style="170" customWidth="1"/>
    <col min="13826" max="13827" width="15" style="170" customWidth="1"/>
    <col min="13828" max="14080" width="9.85546875" style="170"/>
    <col min="14081" max="14081" width="58.85546875" style="170" customWidth="1"/>
    <col min="14082" max="14083" width="15" style="170" customWidth="1"/>
    <col min="14084" max="14336" width="9.85546875" style="170"/>
    <col min="14337" max="14337" width="58.85546875" style="170" customWidth="1"/>
    <col min="14338" max="14339" width="15" style="170" customWidth="1"/>
    <col min="14340" max="14592" width="9.85546875" style="170"/>
    <col min="14593" max="14593" width="58.85546875" style="170" customWidth="1"/>
    <col min="14594" max="14595" width="15" style="170" customWidth="1"/>
    <col min="14596" max="14848" width="9.85546875" style="170"/>
    <col min="14849" max="14849" width="58.85546875" style="170" customWidth="1"/>
    <col min="14850" max="14851" width="15" style="170" customWidth="1"/>
    <col min="14852" max="15104" width="9.85546875" style="170"/>
    <col min="15105" max="15105" width="58.85546875" style="170" customWidth="1"/>
    <col min="15106" max="15107" width="15" style="170" customWidth="1"/>
    <col min="15108" max="15360" width="9.85546875" style="170"/>
    <col min="15361" max="15361" width="58.85546875" style="170" customWidth="1"/>
    <col min="15362" max="15363" width="15" style="170" customWidth="1"/>
    <col min="15364" max="15616" width="9.85546875" style="170"/>
    <col min="15617" max="15617" width="58.85546875" style="170" customWidth="1"/>
    <col min="15618" max="15619" width="15" style="170" customWidth="1"/>
    <col min="15620" max="15872" width="9.85546875" style="170"/>
    <col min="15873" max="15873" width="58.85546875" style="170" customWidth="1"/>
    <col min="15874" max="15875" width="15" style="170" customWidth="1"/>
    <col min="15876" max="16128" width="9.85546875" style="170"/>
    <col min="16129" max="16129" width="58.85546875" style="170" customWidth="1"/>
    <col min="16130" max="16131" width="15" style="170" customWidth="1"/>
    <col min="16132" max="16384" width="9.85546875" style="170"/>
  </cols>
  <sheetData>
    <row r="1" spans="1:3" s="118" customFormat="1" ht="16.5" customHeight="1" x14ac:dyDescent="0.25">
      <c r="A1" s="200" t="s">
        <v>190</v>
      </c>
      <c r="B1" s="200"/>
      <c r="C1" s="200"/>
    </row>
    <row r="2" spans="1:3" s="118" customFormat="1" ht="16.5" customHeight="1" x14ac:dyDescent="0.25">
      <c r="A2" s="119"/>
      <c r="B2" s="119"/>
      <c r="C2" s="119"/>
    </row>
    <row r="3" spans="1:3" s="118" customFormat="1" ht="16.5" customHeight="1" x14ac:dyDescent="0.25">
      <c r="A3" s="200" t="s">
        <v>334</v>
      </c>
      <c r="B3" s="200"/>
      <c r="C3" s="200"/>
    </row>
    <row r="4" spans="1:3" s="78" customFormat="1" ht="16.5" customHeight="1" x14ac:dyDescent="0.25">
      <c r="A4" s="120"/>
      <c r="B4" s="120"/>
      <c r="C4" s="120"/>
    </row>
    <row r="5" spans="1:3" s="78" customFormat="1" ht="16.5" customHeight="1" x14ac:dyDescent="0.25">
      <c r="A5" s="120"/>
      <c r="B5" s="121"/>
      <c r="C5" s="120"/>
    </row>
    <row r="6" spans="1:3" s="78" customFormat="1" ht="12.75" customHeight="1" x14ac:dyDescent="0.25">
      <c r="A6" s="122"/>
      <c r="B6" s="123" t="str">
        <f>"Year Ended "&amp;'[2]2-BS'!$B$6</f>
        <v>Year Ended December 31</v>
      </c>
      <c r="C6" s="120"/>
    </row>
    <row r="7" spans="1:3" s="78" customFormat="1" ht="12.75" customHeight="1" x14ac:dyDescent="0.25">
      <c r="A7" s="122"/>
      <c r="B7" s="124">
        <v>2010</v>
      </c>
      <c r="C7" s="124">
        <v>2009</v>
      </c>
    </row>
    <row r="8" spans="1:3" s="128" customFormat="1" ht="12.75" customHeight="1" x14ac:dyDescent="0.2">
      <c r="A8" s="125" t="s">
        <v>335</v>
      </c>
      <c r="B8" s="126"/>
      <c r="C8" s="127"/>
    </row>
    <row r="9" spans="1:3" s="128" customFormat="1" ht="12.75" customHeight="1" x14ac:dyDescent="0.2">
      <c r="A9" s="129" t="s">
        <v>244</v>
      </c>
      <c r="B9" s="130">
        <f>'[3]3-IS'!B20</f>
        <v>-15497595</v>
      </c>
      <c r="C9" s="131">
        <f>'[3]3-IS'!C20</f>
        <v>-11342172</v>
      </c>
    </row>
    <row r="10" spans="1:3" s="128" customFormat="1" ht="12.75" customHeight="1" x14ac:dyDescent="0.2">
      <c r="A10" s="129" t="s">
        <v>336</v>
      </c>
      <c r="B10" s="132"/>
      <c r="C10" s="133"/>
    </row>
    <row r="11" spans="1:3" s="128" customFormat="1" ht="12.75" customHeight="1" x14ac:dyDescent="0.2">
      <c r="A11" s="86" t="s">
        <v>337</v>
      </c>
      <c r="B11" s="132"/>
      <c r="C11" s="133"/>
    </row>
    <row r="12" spans="1:3" s="128" customFormat="1" ht="12.75" customHeight="1" x14ac:dyDescent="0.2">
      <c r="A12" s="90" t="s">
        <v>338</v>
      </c>
      <c r="B12" s="132">
        <f>'CF template 2011'!F14</f>
        <v>1024608</v>
      </c>
      <c r="C12" s="132">
        <f>'[3]CF template 2009'!F17</f>
        <v>626341</v>
      </c>
    </row>
    <row r="13" spans="1:3" s="128" customFormat="1" ht="12.75" customHeight="1" x14ac:dyDescent="0.2">
      <c r="A13" s="90" t="s">
        <v>339</v>
      </c>
      <c r="B13" s="132" t="e">
        <f>'CF template 2011'!#REF!</f>
        <v>#REF!</v>
      </c>
      <c r="C13" s="132">
        <f>'[3]CF template 2009'!F15</f>
        <v>0</v>
      </c>
    </row>
    <row r="14" spans="1:3" s="128" customFormat="1" ht="12.75" customHeight="1" x14ac:dyDescent="0.2">
      <c r="A14" s="134" t="s">
        <v>340</v>
      </c>
      <c r="B14" s="135">
        <v>0</v>
      </c>
      <c r="C14" s="135">
        <v>0</v>
      </c>
    </row>
    <row r="15" spans="1:3" s="128" customFormat="1" ht="12.75" customHeight="1" x14ac:dyDescent="0.2">
      <c r="A15" s="90" t="s">
        <v>271</v>
      </c>
      <c r="B15" s="135">
        <f>'CF template 2011'!F34</f>
        <v>0</v>
      </c>
      <c r="C15" s="135">
        <f>'[3]CF template 2009'!F35</f>
        <v>656242</v>
      </c>
    </row>
    <row r="16" spans="1:3" s="128" customFormat="1" ht="12.75" customHeight="1" x14ac:dyDescent="0.2">
      <c r="A16" s="90"/>
      <c r="B16" s="135"/>
      <c r="C16" s="135"/>
    </row>
    <row r="17" spans="1:7" s="128" customFormat="1" ht="12.75" customHeight="1" x14ac:dyDescent="0.2">
      <c r="A17" s="90" t="s">
        <v>272</v>
      </c>
      <c r="B17" s="132" t="e">
        <f>'CF template 2011'!#REF!</f>
        <v>#REF!</v>
      </c>
      <c r="C17" s="132">
        <f>'[3]CF template 2009'!F37</f>
        <v>57740</v>
      </c>
    </row>
    <row r="18" spans="1:7" s="128" customFormat="1" ht="12.75" customHeight="1" x14ac:dyDescent="0.2">
      <c r="A18" s="90" t="s">
        <v>341</v>
      </c>
      <c r="B18" s="132"/>
      <c r="C18" s="132"/>
    </row>
    <row r="19" spans="1:7" s="128" customFormat="1" ht="12.75" customHeight="1" x14ac:dyDescent="0.2">
      <c r="A19" s="136" t="s">
        <v>199</v>
      </c>
      <c r="B19" s="132">
        <f>'CF template 2011'!F8</f>
        <v>54722</v>
      </c>
      <c r="C19" s="132">
        <f>'[3]CF template 2009'!F8</f>
        <v>135258</v>
      </c>
      <c r="E19" s="83"/>
      <c r="F19" s="83"/>
    </row>
    <row r="20" spans="1:7" s="128" customFormat="1" ht="12.75" customHeight="1" x14ac:dyDescent="0.2">
      <c r="A20" s="136" t="s">
        <v>342</v>
      </c>
      <c r="B20" s="132">
        <f>'CF template 2011'!F9</f>
        <v>162021</v>
      </c>
      <c r="C20" s="132">
        <f>'[3]CF template 2009'!F9</f>
        <v>55205</v>
      </c>
      <c r="E20" s="83"/>
    </row>
    <row r="21" spans="1:7" s="128" customFormat="1" ht="12.75" customHeight="1" x14ac:dyDescent="0.2">
      <c r="A21" s="136" t="s">
        <v>201</v>
      </c>
      <c r="B21" s="132">
        <f>'CF template 2011'!F10</f>
        <v>0</v>
      </c>
      <c r="C21" s="132">
        <f>'[3]CF template 2009'!F10</f>
        <v>-581395</v>
      </c>
      <c r="E21" s="83"/>
    </row>
    <row r="22" spans="1:7" s="128" customFormat="1" ht="12.75" customHeight="1" x14ac:dyDescent="0.2">
      <c r="A22" s="136" t="s">
        <v>207</v>
      </c>
      <c r="B22" s="132">
        <f>'CF template 2011'!F22</f>
        <v>798218</v>
      </c>
      <c r="C22" s="132">
        <f>'[3]CF template 2009'!F23</f>
        <v>10885</v>
      </c>
      <c r="D22" s="137"/>
    </row>
    <row r="23" spans="1:7" s="128" customFormat="1" ht="12.75" customHeight="1" x14ac:dyDescent="0.2">
      <c r="A23" s="138" t="s">
        <v>343</v>
      </c>
      <c r="B23" s="132">
        <f>'CF template 2011'!F23</f>
        <v>1467110</v>
      </c>
      <c r="C23" s="132">
        <f>'[3]CF template 2009'!F24</f>
        <v>280219</v>
      </c>
      <c r="D23" s="137"/>
      <c r="E23" s="137"/>
      <c r="F23" s="137"/>
    </row>
    <row r="24" spans="1:7" s="128" customFormat="1" ht="12.75" customHeight="1" x14ac:dyDescent="0.2">
      <c r="A24" s="136" t="s">
        <v>215</v>
      </c>
      <c r="B24" s="132">
        <f>'CF template 2011'!F25</f>
        <v>7752</v>
      </c>
      <c r="C24" s="132">
        <f>'[3]CF template 2009'!F26</f>
        <v>-556255</v>
      </c>
      <c r="D24" s="137"/>
    </row>
    <row r="25" spans="1:7" s="128" customFormat="1" ht="12.75" customHeight="1" x14ac:dyDescent="0.2">
      <c r="A25" s="136" t="s">
        <v>216</v>
      </c>
      <c r="B25" s="139">
        <f>'CF template 2011'!F29</f>
        <v>73242831</v>
      </c>
      <c r="C25" s="139">
        <f>'[3]CF template 2009'!F30</f>
        <v>2931428</v>
      </c>
      <c r="F25" s="83"/>
      <c r="G25" s="83"/>
    </row>
    <row r="26" spans="1:7" s="128" customFormat="1" ht="12.75" customHeight="1" x14ac:dyDescent="0.2">
      <c r="A26" s="129" t="s">
        <v>344</v>
      </c>
      <c r="B26" s="140" t="e">
        <f>SUM(B9:B25)</f>
        <v>#REF!</v>
      </c>
      <c r="C26" s="140">
        <f>SUM(C9:C25)</f>
        <v>-7726504</v>
      </c>
      <c r="E26" s="141"/>
      <c r="F26" s="141"/>
    </row>
    <row r="27" spans="1:7" s="128" customFormat="1" ht="8.1" customHeight="1" x14ac:dyDescent="0.2">
      <c r="A27" s="86"/>
      <c r="B27" s="132"/>
      <c r="C27" s="132"/>
      <c r="F27" s="142"/>
    </row>
    <row r="28" spans="1:7" s="128" customFormat="1" ht="12.75" customHeight="1" x14ac:dyDescent="0.2">
      <c r="A28" s="125" t="s">
        <v>345</v>
      </c>
      <c r="B28" s="132"/>
      <c r="C28" s="132"/>
      <c r="F28" s="83"/>
    </row>
    <row r="29" spans="1:7" s="128" customFormat="1" ht="12.75" customHeight="1" x14ac:dyDescent="0.2">
      <c r="A29" s="88" t="s">
        <v>346</v>
      </c>
      <c r="B29" s="132">
        <f>'CF template 2011'!G19</f>
        <v>-30531855</v>
      </c>
      <c r="C29" s="132">
        <f>'[3]CF template 2009'!G20</f>
        <v>-1211702</v>
      </c>
    </row>
    <row r="30" spans="1:7" s="128" customFormat="1" ht="12.75" customHeight="1" x14ac:dyDescent="0.2">
      <c r="A30" s="129" t="s">
        <v>347</v>
      </c>
      <c r="B30" s="132">
        <v>0</v>
      </c>
      <c r="C30" s="132">
        <v>0</v>
      </c>
    </row>
    <row r="31" spans="1:7" s="128" customFormat="1" ht="12.75" customHeight="1" x14ac:dyDescent="0.2">
      <c r="A31" s="129" t="s">
        <v>348</v>
      </c>
      <c r="B31" s="132">
        <f>'CF template 2011'!G20</f>
        <v>0</v>
      </c>
      <c r="C31" s="132">
        <f>'[3]CF template 2009'!G21</f>
        <v>1450000</v>
      </c>
    </row>
    <row r="32" spans="1:7" s="128" customFormat="1" ht="12.75" customHeight="1" x14ac:dyDescent="0.2">
      <c r="A32" s="129" t="s">
        <v>349</v>
      </c>
      <c r="B32" s="132">
        <f>'CF template 2011'!G13</f>
        <v>-2942378</v>
      </c>
      <c r="C32" s="132">
        <f>'[3]CF template 2009'!G13</f>
        <v>-180627</v>
      </c>
      <c r="E32" s="83"/>
    </row>
    <row r="33" spans="1:6" s="128" customFormat="1" ht="12.75" customHeight="1" x14ac:dyDescent="0.2">
      <c r="A33" s="129" t="s">
        <v>350</v>
      </c>
      <c r="B33" s="139" t="e">
        <f>'CF template 2011'!#REF!</f>
        <v>#REF!</v>
      </c>
      <c r="C33" s="139">
        <f>'[3]CF template 2009'!G16</f>
        <v>0</v>
      </c>
    </row>
    <row r="34" spans="1:6" s="128" customFormat="1" ht="12.75" customHeight="1" x14ac:dyDescent="0.2">
      <c r="A34" s="88" t="s">
        <v>351</v>
      </c>
      <c r="B34" s="140" t="e">
        <f>SUM(B29:B33)</f>
        <v>#REF!</v>
      </c>
      <c r="C34" s="140">
        <f>SUM(C29:C33)</f>
        <v>57671</v>
      </c>
    </row>
    <row r="35" spans="1:6" s="128" customFormat="1" ht="8.1" customHeight="1" x14ac:dyDescent="0.2">
      <c r="A35" s="143"/>
      <c r="B35" s="132"/>
      <c r="C35" s="132"/>
    </row>
    <row r="36" spans="1:6" s="128" customFormat="1" ht="12.75" customHeight="1" x14ac:dyDescent="0.2">
      <c r="A36" s="125" t="s">
        <v>352</v>
      </c>
      <c r="B36" s="135"/>
      <c r="C36" s="135"/>
    </row>
    <row r="37" spans="1:6" s="128" customFormat="1" ht="12.75" customHeight="1" x14ac:dyDescent="0.2">
      <c r="A37" s="129" t="s">
        <v>353</v>
      </c>
      <c r="B37" s="144">
        <f>'CF template 2011'!H28</f>
        <v>-26993</v>
      </c>
      <c r="C37" s="144">
        <f>'[3]CF template 2009'!H29</f>
        <v>0</v>
      </c>
      <c r="F37" s="145"/>
    </row>
    <row r="38" spans="1:6" s="128" customFormat="1" ht="12.75" customHeight="1" x14ac:dyDescent="0.2">
      <c r="A38" s="129" t="s">
        <v>354</v>
      </c>
      <c r="B38" s="144">
        <f>'CF template 2011'!H24</f>
        <v>0</v>
      </c>
      <c r="C38" s="144">
        <f>'[3]CF template 2009'!H25</f>
        <v>8060823</v>
      </c>
      <c r="F38" s="145"/>
    </row>
    <row r="39" spans="1:6" s="128" customFormat="1" ht="12.75" customHeight="1" x14ac:dyDescent="0.2">
      <c r="A39" s="129" t="s">
        <v>355</v>
      </c>
      <c r="B39" s="144">
        <f>'CF template 2011'!H35</f>
        <v>-488</v>
      </c>
      <c r="C39" s="144">
        <f>'[3]CF template 2009'!H36</f>
        <v>0</v>
      </c>
      <c r="F39" s="145"/>
    </row>
    <row r="40" spans="1:6" s="128" customFormat="1" ht="12.75" customHeight="1" x14ac:dyDescent="0.2">
      <c r="A40" s="129" t="s">
        <v>356</v>
      </c>
      <c r="B40" s="144" t="e">
        <f>'CF template 2011'!#REF!</f>
        <v>#REF!</v>
      </c>
      <c r="C40" s="144">
        <f>'[3]CF template 2009'!H40</f>
        <v>0</v>
      </c>
      <c r="F40" s="145"/>
    </row>
    <row r="41" spans="1:6" s="128" customFormat="1" ht="12.75" customHeight="1" x14ac:dyDescent="0.2">
      <c r="A41" s="129" t="s">
        <v>357</v>
      </c>
      <c r="B41" s="144"/>
      <c r="C41" s="144"/>
    </row>
    <row r="42" spans="1:6" s="147" customFormat="1" ht="12.75" customHeight="1" x14ac:dyDescent="0.2">
      <c r="A42" s="86" t="s">
        <v>358</v>
      </c>
      <c r="B42" s="146">
        <f>'CF template 2011'!H36</f>
        <v>5157998</v>
      </c>
      <c r="C42" s="146">
        <f>'[3]CF template 2009'!H38</f>
        <v>1779669</v>
      </c>
      <c r="F42" s="148"/>
    </row>
    <row r="43" spans="1:6" s="147" customFormat="1" ht="12.75" customHeight="1" x14ac:dyDescent="0.2">
      <c r="A43" s="86" t="s">
        <v>359</v>
      </c>
      <c r="B43" s="146" t="e">
        <f>'CF template 2011'!#REF!</f>
        <v>#REF!</v>
      </c>
      <c r="C43" s="146">
        <f>'[3]CF template 2009'!H39</f>
        <v>0</v>
      </c>
      <c r="F43" s="148"/>
    </row>
    <row r="44" spans="1:6" s="128" customFormat="1" ht="12.75" customHeight="1" x14ac:dyDescent="0.2">
      <c r="A44" s="129" t="s">
        <v>360</v>
      </c>
      <c r="B44" s="149" t="e">
        <f>SUM(B37:B43)</f>
        <v>#REF!</v>
      </c>
      <c r="C44" s="149">
        <f>SUM(C37:C43)</f>
        <v>9840492</v>
      </c>
    </row>
    <row r="45" spans="1:6" s="128" customFormat="1" ht="8.1" customHeight="1" x14ac:dyDescent="0.2">
      <c r="A45" s="129"/>
      <c r="B45" s="135"/>
      <c r="C45" s="135"/>
    </row>
    <row r="46" spans="1:6" s="128" customFormat="1" ht="12.75" customHeight="1" x14ac:dyDescent="0.2">
      <c r="A46" s="88" t="s">
        <v>361</v>
      </c>
      <c r="B46" s="140" t="e">
        <f>B26+B34+B44</f>
        <v>#REF!</v>
      </c>
      <c r="C46" s="140">
        <f>C26+C34+C44</f>
        <v>2171659</v>
      </c>
      <c r="D46" s="150"/>
    </row>
    <row r="47" spans="1:6" s="128" customFormat="1" ht="12.75" customHeight="1" x14ac:dyDescent="0.2">
      <c r="A47" s="129" t="s">
        <v>362</v>
      </c>
      <c r="B47" s="139">
        <f>'5-CF'!C48</f>
        <v>2599599</v>
      </c>
      <c r="C47" s="151">
        <f>'[3]2-BS'!D10</f>
        <v>427940</v>
      </c>
      <c r="D47" s="150"/>
    </row>
    <row r="48" spans="1:6" s="128" customFormat="1" ht="12.75" customHeight="1" thickBot="1" x14ac:dyDescent="0.3">
      <c r="A48" s="152" t="s">
        <v>363</v>
      </c>
      <c r="B48" s="153" t="e">
        <f>SUM(B46:B47)</f>
        <v>#REF!</v>
      </c>
      <c r="C48" s="153">
        <f>SUM(C46:C47)</f>
        <v>2599599</v>
      </c>
      <c r="D48" s="150"/>
    </row>
    <row r="49" spans="1:4" s="128" customFormat="1" ht="8.1" customHeight="1" thickTop="1" x14ac:dyDescent="0.25">
      <c r="A49" s="127"/>
      <c r="B49" s="154"/>
      <c r="C49" s="155"/>
      <c r="D49" s="150"/>
    </row>
    <row r="50" spans="1:4" s="128" customFormat="1" ht="12.75" customHeight="1" x14ac:dyDescent="0.2">
      <c r="A50" s="125" t="s">
        <v>364</v>
      </c>
      <c r="B50" s="154"/>
      <c r="C50" s="155"/>
      <c r="D50" s="150"/>
    </row>
    <row r="51" spans="1:4" s="128" customFormat="1" ht="12.75" hidden="1" customHeight="1" x14ac:dyDescent="0.25">
      <c r="A51" s="127" t="s">
        <v>365</v>
      </c>
      <c r="B51" s="156"/>
      <c r="C51" s="156">
        <v>1643</v>
      </c>
      <c r="D51" s="150"/>
    </row>
    <row r="52" spans="1:4" s="128" customFormat="1" ht="8.1" hidden="1" customHeight="1" x14ac:dyDescent="0.25">
      <c r="B52" s="154"/>
      <c r="C52" s="155"/>
      <c r="D52" s="150"/>
    </row>
    <row r="53" spans="1:4" s="128" customFormat="1" ht="12.75" hidden="1" customHeight="1" x14ac:dyDescent="0.25">
      <c r="A53" s="157" t="s">
        <v>233</v>
      </c>
      <c r="B53" s="158"/>
      <c r="C53" s="159"/>
    </row>
    <row r="54" spans="1:4" s="163" customFormat="1" ht="15" hidden="1" customHeight="1" x14ac:dyDescent="0.25">
      <c r="A54" s="160"/>
      <c r="B54" s="161"/>
      <c r="C54" s="162"/>
    </row>
    <row r="55" spans="1:4" s="163" customFormat="1" ht="15" customHeight="1" x14ac:dyDescent="0.25">
      <c r="A55" s="160"/>
      <c r="B55" s="161"/>
      <c r="C55" s="162"/>
    </row>
    <row r="56" spans="1:4" s="163" customFormat="1" ht="15" customHeight="1" x14ac:dyDescent="0.25">
      <c r="A56" s="160"/>
      <c r="B56" s="164"/>
      <c r="C56" s="165"/>
    </row>
    <row r="57" spans="1:4" s="163" customFormat="1" ht="15" customHeight="1" x14ac:dyDescent="0.25">
      <c r="A57" s="160"/>
      <c r="B57" s="164"/>
      <c r="C57" s="165"/>
    </row>
    <row r="58" spans="1:4" s="163" customFormat="1" ht="15" customHeight="1" x14ac:dyDescent="0.25">
      <c r="A58" s="160"/>
      <c r="B58" s="164"/>
      <c r="C58" s="165"/>
    </row>
    <row r="59" spans="1:4" s="163" customFormat="1" ht="15" customHeight="1" x14ac:dyDescent="0.25">
      <c r="A59" s="160"/>
      <c r="B59" s="164"/>
      <c r="C59" s="165"/>
    </row>
    <row r="60" spans="1:4" s="163" customFormat="1" ht="15" customHeight="1" x14ac:dyDescent="0.25">
      <c r="A60" s="160"/>
      <c r="B60" s="164"/>
      <c r="C60" s="165"/>
    </row>
    <row r="61" spans="1:4" s="163" customFormat="1" ht="15" customHeight="1" x14ac:dyDescent="0.25">
      <c r="A61" s="160"/>
      <c r="B61" s="164"/>
      <c r="C61" s="165"/>
    </row>
    <row r="62" spans="1:4" s="163" customFormat="1" ht="15" customHeight="1" x14ac:dyDescent="0.25">
      <c r="A62" s="160"/>
      <c r="B62" s="165"/>
      <c r="C62" s="165"/>
    </row>
    <row r="63" spans="1:4" s="163" customFormat="1" ht="15" customHeight="1" x14ac:dyDescent="0.25">
      <c r="B63" s="166"/>
      <c r="C63" s="167"/>
    </row>
    <row r="64" spans="1:4" s="163" customFormat="1" ht="15" customHeight="1" x14ac:dyDescent="0.25">
      <c r="B64" s="166"/>
      <c r="C64" s="167"/>
    </row>
    <row r="65" spans="2:3" s="163" customFormat="1" ht="15" customHeight="1" x14ac:dyDescent="0.25">
      <c r="B65" s="166"/>
      <c r="C65" s="167"/>
    </row>
    <row r="66" spans="2:3" s="163" customFormat="1" ht="15" customHeight="1" x14ac:dyDescent="0.25">
      <c r="B66" s="166"/>
      <c r="C66" s="167"/>
    </row>
    <row r="67" spans="2:3" s="163" customFormat="1" ht="15" customHeight="1" x14ac:dyDescent="0.25">
      <c r="B67" s="166"/>
      <c r="C67" s="167"/>
    </row>
    <row r="68" spans="2:3" s="163" customFormat="1" ht="15" customHeight="1" x14ac:dyDescent="0.25">
      <c r="B68" s="166"/>
      <c r="C68" s="167"/>
    </row>
    <row r="69" spans="2:3" s="163" customFormat="1" ht="15" customHeight="1" x14ac:dyDescent="0.25">
      <c r="B69" s="166"/>
      <c r="C69" s="167"/>
    </row>
    <row r="70" spans="2:3" s="163" customFormat="1" ht="15" customHeight="1" x14ac:dyDescent="0.25">
      <c r="B70" s="166"/>
      <c r="C70" s="167"/>
    </row>
    <row r="71" spans="2:3" s="163" customFormat="1" ht="15" customHeight="1" x14ac:dyDescent="0.25">
      <c r="B71" s="166"/>
      <c r="C71" s="167"/>
    </row>
    <row r="72" spans="2:3" s="163" customFormat="1" ht="15" customHeight="1" x14ac:dyDescent="0.25">
      <c r="B72" s="166"/>
      <c r="C72" s="167"/>
    </row>
    <row r="73" spans="2:3" ht="15" customHeight="1" x14ac:dyDescent="0.25">
      <c r="B73" s="168"/>
      <c r="C73" s="169"/>
    </row>
    <row r="74" spans="2:3" ht="15" customHeight="1" x14ac:dyDescent="0.25">
      <c r="B74" s="168"/>
      <c r="C74" s="169"/>
    </row>
    <row r="75" spans="2:3" ht="15" customHeight="1" x14ac:dyDescent="0.25">
      <c r="B75" s="168"/>
      <c r="C75" s="169"/>
    </row>
    <row r="76" spans="2:3" ht="15" customHeight="1" x14ac:dyDescent="0.25">
      <c r="B76" s="168"/>
      <c r="C76" s="169"/>
    </row>
    <row r="77" spans="2:3" ht="15" customHeight="1" x14ac:dyDescent="0.25">
      <c r="B77" s="168"/>
      <c r="C77" s="169"/>
    </row>
    <row r="78" spans="2:3" ht="15" customHeight="1" x14ac:dyDescent="0.25">
      <c r="B78" s="168"/>
      <c r="C78" s="169"/>
    </row>
    <row r="79" spans="2:3" ht="15" customHeight="1" x14ac:dyDescent="0.25">
      <c r="B79" s="168"/>
      <c r="C79" s="169"/>
    </row>
    <row r="80" spans="2:3" ht="15" customHeight="1" x14ac:dyDescent="0.25">
      <c r="B80" s="168"/>
      <c r="C80" s="169"/>
    </row>
    <row r="81" spans="2:3" ht="15" customHeight="1" x14ac:dyDescent="0.25">
      <c r="B81" s="168"/>
      <c r="C81" s="169"/>
    </row>
    <row r="82" spans="2:3" ht="15" customHeight="1" x14ac:dyDescent="0.25">
      <c r="B82" s="168"/>
      <c r="C82" s="169"/>
    </row>
    <row r="83" spans="2:3" ht="15" customHeight="1" x14ac:dyDescent="0.25">
      <c r="B83" s="168"/>
      <c r="C83" s="169"/>
    </row>
    <row r="84" spans="2:3" ht="15" customHeight="1" x14ac:dyDescent="0.25">
      <c r="B84" s="168"/>
      <c r="C84" s="169"/>
    </row>
    <row r="85" spans="2:3" ht="15" customHeight="1" x14ac:dyDescent="0.25">
      <c r="B85" s="168"/>
      <c r="C85" s="169"/>
    </row>
    <row r="86" spans="2:3" ht="15" customHeight="1" x14ac:dyDescent="0.25">
      <c r="B86" s="168"/>
      <c r="C86" s="169"/>
    </row>
    <row r="87" spans="2:3" ht="15" customHeight="1" x14ac:dyDescent="0.25">
      <c r="B87" s="168"/>
      <c r="C87" s="169"/>
    </row>
    <row r="88" spans="2:3" ht="15" customHeight="1" x14ac:dyDescent="0.25">
      <c r="B88" s="168"/>
      <c r="C88" s="169"/>
    </row>
    <row r="89" spans="2:3" ht="15" customHeight="1" x14ac:dyDescent="0.25">
      <c r="B89" s="168"/>
      <c r="C89" s="169"/>
    </row>
    <row r="90" spans="2:3" ht="15" customHeight="1" x14ac:dyDescent="0.25">
      <c r="B90" s="168"/>
      <c r="C90" s="169"/>
    </row>
    <row r="91" spans="2:3" ht="15" customHeight="1" x14ac:dyDescent="0.25">
      <c r="B91" s="168"/>
      <c r="C91" s="169"/>
    </row>
    <row r="92" spans="2:3" ht="15" customHeight="1" x14ac:dyDescent="0.25">
      <c r="B92" s="168"/>
      <c r="C92" s="169"/>
    </row>
    <row r="93" spans="2:3" ht="15" customHeight="1" x14ac:dyDescent="0.25">
      <c r="B93" s="168"/>
      <c r="C93" s="169"/>
    </row>
    <row r="94" spans="2:3" ht="15" customHeight="1" x14ac:dyDescent="0.25">
      <c r="B94" s="169"/>
      <c r="C94" s="169"/>
    </row>
    <row r="95" spans="2:3" ht="15" customHeight="1" x14ac:dyDescent="0.25">
      <c r="B95" s="169"/>
      <c r="C95" s="169"/>
    </row>
    <row r="96" spans="2:3" ht="15" customHeight="1" x14ac:dyDescent="0.25">
      <c r="B96" s="169"/>
      <c r="C96" s="169"/>
    </row>
    <row r="97" spans="2:3" ht="15" customHeight="1" x14ac:dyDescent="0.25">
      <c r="B97" s="169"/>
      <c r="C97" s="169"/>
    </row>
    <row r="98" spans="2:3" ht="15" customHeight="1" x14ac:dyDescent="0.25">
      <c r="B98" s="169"/>
      <c r="C98" s="169"/>
    </row>
    <row r="99" spans="2:3" ht="15" customHeight="1" x14ac:dyDescent="0.25">
      <c r="B99" s="169"/>
      <c r="C99" s="169"/>
    </row>
    <row r="100" spans="2:3" ht="15" customHeight="1" x14ac:dyDescent="0.25">
      <c r="B100" s="169"/>
      <c r="C100" s="169"/>
    </row>
    <row r="101" spans="2:3" ht="15" customHeight="1" x14ac:dyDescent="0.25">
      <c r="B101" s="169"/>
      <c r="C101" s="169"/>
    </row>
    <row r="102" spans="2:3" ht="15" customHeight="1" x14ac:dyDescent="0.25">
      <c r="B102" s="169"/>
      <c r="C102" s="169"/>
    </row>
    <row r="103" spans="2:3" ht="15" customHeight="1" x14ac:dyDescent="0.25">
      <c r="B103" s="169"/>
      <c r="C103" s="169"/>
    </row>
    <row r="104" spans="2:3" ht="15" customHeight="1" x14ac:dyDescent="0.25">
      <c r="B104" s="169"/>
      <c r="C104" s="169"/>
    </row>
    <row r="105" spans="2:3" ht="15" customHeight="1" x14ac:dyDescent="0.25">
      <c r="B105" s="169"/>
      <c r="C105" s="169"/>
    </row>
    <row r="106" spans="2:3" ht="15" customHeight="1" x14ac:dyDescent="0.25">
      <c r="B106" s="169"/>
      <c r="C106" s="169"/>
    </row>
    <row r="107" spans="2:3" ht="15" customHeight="1" x14ac:dyDescent="0.25">
      <c r="B107" s="169"/>
      <c r="C107" s="169"/>
    </row>
    <row r="108" spans="2:3" ht="15" customHeight="1" x14ac:dyDescent="0.25">
      <c r="B108" s="169"/>
      <c r="C108" s="169"/>
    </row>
    <row r="109" spans="2:3" ht="15" customHeight="1" x14ac:dyDescent="0.25">
      <c r="B109" s="169"/>
      <c r="C109" s="169"/>
    </row>
    <row r="110" spans="2:3" ht="15" customHeight="1" x14ac:dyDescent="0.25">
      <c r="B110" s="169"/>
      <c r="C110" s="169"/>
    </row>
    <row r="111" spans="2:3" ht="15" customHeight="1" x14ac:dyDescent="0.25">
      <c r="B111" s="169"/>
      <c r="C111" s="169"/>
    </row>
    <row r="112" spans="2:3" ht="15" customHeight="1" x14ac:dyDescent="0.25">
      <c r="B112" s="169"/>
      <c r="C112" s="169"/>
    </row>
    <row r="113" spans="2:3" ht="15" customHeight="1" x14ac:dyDescent="0.25">
      <c r="B113" s="169"/>
      <c r="C113" s="169"/>
    </row>
    <row r="114" spans="2:3" ht="15" customHeight="1" x14ac:dyDescent="0.25">
      <c r="B114" s="169"/>
      <c r="C114" s="169"/>
    </row>
    <row r="115" spans="2:3" ht="15" customHeight="1" x14ac:dyDescent="0.25">
      <c r="B115" s="169"/>
      <c r="C115" s="169"/>
    </row>
    <row r="116" spans="2:3" ht="15" customHeight="1" x14ac:dyDescent="0.25">
      <c r="B116" s="169"/>
      <c r="C116" s="169"/>
    </row>
    <row r="117" spans="2:3" ht="15" customHeight="1" x14ac:dyDescent="0.25">
      <c r="B117" s="169"/>
      <c r="C117" s="169"/>
    </row>
    <row r="118" spans="2:3" ht="15" customHeight="1" x14ac:dyDescent="0.25">
      <c r="B118" s="169"/>
      <c r="C118" s="169"/>
    </row>
    <row r="119" spans="2:3" ht="15" customHeight="1" x14ac:dyDescent="0.25">
      <c r="B119" s="169"/>
      <c r="C119" s="169"/>
    </row>
    <row r="120" spans="2:3" ht="15" customHeight="1" x14ac:dyDescent="0.25">
      <c r="B120" s="169"/>
      <c r="C120" s="169"/>
    </row>
    <row r="121" spans="2:3" ht="15" customHeight="1" x14ac:dyDescent="0.25">
      <c r="B121" s="169"/>
      <c r="C121" s="169"/>
    </row>
    <row r="122" spans="2:3" ht="15" customHeight="1" x14ac:dyDescent="0.25">
      <c r="B122" s="169"/>
      <c r="C122" s="169"/>
    </row>
    <row r="123" spans="2:3" ht="15" customHeight="1" x14ac:dyDescent="0.25">
      <c r="B123" s="169"/>
      <c r="C123" s="169"/>
    </row>
    <row r="124" spans="2:3" ht="15" customHeight="1" x14ac:dyDescent="0.25">
      <c r="B124" s="169"/>
      <c r="C124" s="169"/>
    </row>
    <row r="125" spans="2:3" ht="15" customHeight="1" x14ac:dyDescent="0.25">
      <c r="B125" s="169"/>
      <c r="C125" s="169"/>
    </row>
    <row r="126" spans="2:3" ht="15" customHeight="1" x14ac:dyDescent="0.25">
      <c r="B126" s="169"/>
      <c r="C126" s="169"/>
    </row>
    <row r="127" spans="2:3" ht="15" customHeight="1" x14ac:dyDescent="0.25">
      <c r="B127" s="169"/>
      <c r="C127" s="169"/>
    </row>
    <row r="128" spans="2:3" ht="15" customHeight="1" x14ac:dyDescent="0.25">
      <c r="B128" s="169"/>
      <c r="C128" s="169"/>
    </row>
    <row r="129" spans="2:3" ht="15" customHeight="1" x14ac:dyDescent="0.25">
      <c r="B129" s="169"/>
      <c r="C129" s="169"/>
    </row>
    <row r="130" spans="2:3" ht="15" customHeight="1" x14ac:dyDescent="0.25">
      <c r="B130" s="169"/>
      <c r="C130" s="169"/>
    </row>
    <row r="131" spans="2:3" ht="15" customHeight="1" x14ac:dyDescent="0.25">
      <c r="B131" s="169"/>
      <c r="C131" s="169"/>
    </row>
    <row r="132" spans="2:3" ht="15" customHeight="1" x14ac:dyDescent="0.25">
      <c r="B132" s="169"/>
      <c r="C132" s="169"/>
    </row>
    <row r="133" spans="2:3" ht="15" customHeight="1" x14ac:dyDescent="0.25">
      <c r="B133" s="169"/>
      <c r="C133" s="169"/>
    </row>
    <row r="134" spans="2:3" ht="15" customHeight="1" x14ac:dyDescent="0.25">
      <c r="B134" s="169"/>
      <c r="C134" s="169"/>
    </row>
    <row r="135" spans="2:3" ht="15" customHeight="1" x14ac:dyDescent="0.25">
      <c r="B135" s="169"/>
      <c r="C135" s="169"/>
    </row>
    <row r="136" spans="2:3" ht="15" customHeight="1" x14ac:dyDescent="0.25">
      <c r="B136" s="169"/>
      <c r="C136" s="169"/>
    </row>
    <row r="137" spans="2:3" ht="15" customHeight="1" x14ac:dyDescent="0.25">
      <c r="B137" s="169"/>
      <c r="C137" s="169"/>
    </row>
    <row r="138" spans="2:3" ht="15" customHeight="1" x14ac:dyDescent="0.25">
      <c r="B138" s="169"/>
      <c r="C138" s="169"/>
    </row>
    <row r="139" spans="2:3" ht="15" customHeight="1" x14ac:dyDescent="0.25">
      <c r="B139" s="169"/>
      <c r="C139" s="169"/>
    </row>
    <row r="140" spans="2:3" ht="15" customHeight="1" x14ac:dyDescent="0.25">
      <c r="B140" s="169"/>
      <c r="C140" s="169"/>
    </row>
    <row r="141" spans="2:3" ht="15" customHeight="1" x14ac:dyDescent="0.25">
      <c r="B141" s="169"/>
      <c r="C141" s="169"/>
    </row>
    <row r="142" spans="2:3" ht="15" customHeight="1" x14ac:dyDescent="0.25">
      <c r="B142" s="169"/>
      <c r="C142" s="169"/>
    </row>
    <row r="143" spans="2:3" ht="15" customHeight="1" x14ac:dyDescent="0.25">
      <c r="B143" s="169"/>
      <c r="C143" s="169"/>
    </row>
    <row r="144" spans="2:3" ht="15" customHeight="1" x14ac:dyDescent="0.25">
      <c r="B144" s="169"/>
      <c r="C144" s="169"/>
    </row>
    <row r="145" spans="2:3" ht="15" customHeight="1" x14ac:dyDescent="0.25">
      <c r="B145" s="169"/>
      <c r="C145" s="169"/>
    </row>
    <row r="146" spans="2:3" ht="15" customHeight="1" x14ac:dyDescent="0.25">
      <c r="B146" s="169"/>
      <c r="C146" s="169"/>
    </row>
    <row r="147" spans="2:3" ht="15" customHeight="1" x14ac:dyDescent="0.25">
      <c r="B147" s="169"/>
      <c r="C147" s="169"/>
    </row>
    <row r="148" spans="2:3" ht="15" customHeight="1" x14ac:dyDescent="0.25">
      <c r="B148" s="169"/>
      <c r="C148" s="169"/>
    </row>
    <row r="149" spans="2:3" ht="15" customHeight="1" x14ac:dyDescent="0.25">
      <c r="B149" s="169"/>
      <c r="C149" s="169"/>
    </row>
    <row r="150" spans="2:3" ht="15" customHeight="1" x14ac:dyDescent="0.25">
      <c r="B150" s="169"/>
      <c r="C150" s="169"/>
    </row>
    <row r="151" spans="2:3" ht="15" customHeight="1" x14ac:dyDescent="0.25">
      <c r="B151" s="169"/>
      <c r="C151" s="169"/>
    </row>
    <row r="152" spans="2:3" ht="15" customHeight="1" x14ac:dyDescent="0.25">
      <c r="B152" s="169"/>
      <c r="C152" s="169"/>
    </row>
    <row r="153" spans="2:3" ht="15" customHeight="1" x14ac:dyDescent="0.25">
      <c r="B153" s="169"/>
      <c r="C153" s="169"/>
    </row>
    <row r="154" spans="2:3" ht="15" customHeight="1" x14ac:dyDescent="0.25">
      <c r="B154" s="169"/>
      <c r="C154" s="169"/>
    </row>
    <row r="155" spans="2:3" ht="15" customHeight="1" x14ac:dyDescent="0.25">
      <c r="B155" s="169"/>
      <c r="C155" s="169"/>
    </row>
    <row r="156" spans="2:3" ht="15" customHeight="1" x14ac:dyDescent="0.25">
      <c r="B156" s="169"/>
      <c r="C156" s="169"/>
    </row>
    <row r="157" spans="2:3" ht="15" customHeight="1" x14ac:dyDescent="0.25">
      <c r="B157" s="169"/>
      <c r="C157" s="169"/>
    </row>
    <row r="158" spans="2:3" ht="15" customHeight="1" x14ac:dyDescent="0.25">
      <c r="B158" s="169"/>
      <c r="C158" s="169"/>
    </row>
    <row r="159" spans="2:3" ht="15" customHeight="1" x14ac:dyDescent="0.25">
      <c r="B159" s="169"/>
      <c r="C159" s="169"/>
    </row>
    <row r="160" spans="2:3" ht="15" customHeight="1" x14ac:dyDescent="0.25">
      <c r="B160" s="169"/>
      <c r="C160" s="169"/>
    </row>
    <row r="161" spans="2:3" ht="15" customHeight="1" x14ac:dyDescent="0.25">
      <c r="B161" s="169"/>
      <c r="C161" s="169"/>
    </row>
    <row r="162" spans="2:3" x14ac:dyDescent="0.25">
      <c r="B162" s="169"/>
      <c r="C162" s="169"/>
    </row>
    <row r="163" spans="2:3" x14ac:dyDescent="0.25">
      <c r="B163" s="169"/>
      <c r="C163" s="169"/>
    </row>
    <row r="164" spans="2:3" x14ac:dyDescent="0.25">
      <c r="B164" s="169"/>
      <c r="C164" s="169"/>
    </row>
    <row r="165" spans="2:3" x14ac:dyDescent="0.25">
      <c r="B165" s="169"/>
      <c r="C165" s="169"/>
    </row>
    <row r="166" spans="2:3" x14ac:dyDescent="0.25">
      <c r="B166" s="169"/>
      <c r="C166" s="169"/>
    </row>
    <row r="167" spans="2:3" x14ac:dyDescent="0.25">
      <c r="B167" s="169"/>
      <c r="C167" s="169"/>
    </row>
    <row r="168" spans="2:3" x14ac:dyDescent="0.25">
      <c r="B168" s="169"/>
      <c r="C168" s="169"/>
    </row>
    <row r="169" spans="2:3" x14ac:dyDescent="0.25">
      <c r="B169" s="169"/>
      <c r="C169" s="169"/>
    </row>
    <row r="170" spans="2:3" x14ac:dyDescent="0.25">
      <c r="B170" s="169"/>
      <c r="C170" s="169"/>
    </row>
    <row r="171" spans="2:3" x14ac:dyDescent="0.25">
      <c r="B171" s="169"/>
      <c r="C171" s="169"/>
    </row>
    <row r="172" spans="2:3" x14ac:dyDescent="0.25">
      <c r="B172" s="169"/>
      <c r="C172" s="169"/>
    </row>
    <row r="173" spans="2:3" x14ac:dyDescent="0.25">
      <c r="B173" s="169"/>
      <c r="C173" s="169"/>
    </row>
    <row r="174" spans="2:3" x14ac:dyDescent="0.25">
      <c r="B174" s="169"/>
      <c r="C174" s="169"/>
    </row>
    <row r="175" spans="2:3" x14ac:dyDescent="0.25">
      <c r="B175" s="169"/>
      <c r="C175" s="169"/>
    </row>
    <row r="176" spans="2:3" x14ac:dyDescent="0.25">
      <c r="B176" s="169"/>
      <c r="C176" s="169"/>
    </row>
    <row r="177" spans="2:3" x14ac:dyDescent="0.25">
      <c r="B177" s="169"/>
      <c r="C177" s="169"/>
    </row>
    <row r="178" spans="2:3" x14ac:dyDescent="0.25">
      <c r="B178" s="169"/>
      <c r="C178" s="169"/>
    </row>
    <row r="179" spans="2:3" x14ac:dyDescent="0.25">
      <c r="B179" s="169"/>
      <c r="C179" s="169"/>
    </row>
    <row r="180" spans="2:3" x14ac:dyDescent="0.25">
      <c r="B180" s="169"/>
      <c r="C180" s="169"/>
    </row>
    <row r="181" spans="2:3" x14ac:dyDescent="0.25">
      <c r="B181" s="169"/>
      <c r="C181" s="169"/>
    </row>
    <row r="182" spans="2:3" x14ac:dyDescent="0.25">
      <c r="B182" s="169"/>
      <c r="C182" s="169"/>
    </row>
    <row r="183" spans="2:3" x14ac:dyDescent="0.25">
      <c r="B183" s="169"/>
      <c r="C183" s="169"/>
    </row>
    <row r="184" spans="2:3" x14ac:dyDescent="0.25">
      <c r="B184" s="169"/>
      <c r="C184" s="169"/>
    </row>
    <row r="185" spans="2:3" x14ac:dyDescent="0.25">
      <c r="B185" s="169"/>
      <c r="C185" s="169"/>
    </row>
    <row r="186" spans="2:3" x14ac:dyDescent="0.25">
      <c r="B186" s="169"/>
      <c r="C186" s="169"/>
    </row>
    <row r="187" spans="2:3" x14ac:dyDescent="0.25">
      <c r="B187" s="169"/>
      <c r="C187" s="169"/>
    </row>
    <row r="188" spans="2:3" x14ac:dyDescent="0.25">
      <c r="B188" s="169"/>
      <c r="C188" s="169"/>
    </row>
    <row r="189" spans="2:3" x14ac:dyDescent="0.25">
      <c r="B189" s="169"/>
      <c r="C189" s="169"/>
    </row>
    <row r="190" spans="2:3" x14ac:dyDescent="0.25">
      <c r="B190" s="169"/>
      <c r="C190" s="169"/>
    </row>
    <row r="191" spans="2:3" x14ac:dyDescent="0.25">
      <c r="B191" s="169"/>
      <c r="C191" s="169"/>
    </row>
    <row r="192" spans="2:3" x14ac:dyDescent="0.25">
      <c r="B192" s="169"/>
      <c r="C192" s="169"/>
    </row>
    <row r="193" spans="2:3" x14ac:dyDescent="0.25">
      <c r="B193" s="169"/>
      <c r="C193" s="169"/>
    </row>
    <row r="194" spans="2:3" x14ac:dyDescent="0.25">
      <c r="B194" s="169"/>
      <c r="C194" s="169"/>
    </row>
    <row r="195" spans="2:3" x14ac:dyDescent="0.25">
      <c r="B195" s="169"/>
      <c r="C195" s="169"/>
    </row>
    <row r="196" spans="2:3" x14ac:dyDescent="0.25">
      <c r="B196" s="169"/>
      <c r="C196" s="169"/>
    </row>
    <row r="197" spans="2:3" x14ac:dyDescent="0.25">
      <c r="B197" s="169"/>
      <c r="C197" s="169"/>
    </row>
    <row r="198" spans="2:3" x14ac:dyDescent="0.25">
      <c r="B198" s="169"/>
      <c r="C198" s="169"/>
    </row>
    <row r="199" spans="2:3" x14ac:dyDescent="0.25">
      <c r="B199" s="169"/>
      <c r="C199" s="169"/>
    </row>
    <row r="200" spans="2:3" x14ac:dyDescent="0.25">
      <c r="B200" s="169"/>
      <c r="C200" s="169"/>
    </row>
    <row r="201" spans="2:3" x14ac:dyDescent="0.25">
      <c r="B201" s="169"/>
      <c r="C201" s="169"/>
    </row>
    <row r="202" spans="2:3" x14ac:dyDescent="0.25">
      <c r="B202" s="169"/>
      <c r="C202" s="169"/>
    </row>
    <row r="203" spans="2:3" x14ac:dyDescent="0.25">
      <c r="B203" s="169"/>
      <c r="C203" s="169"/>
    </row>
    <row r="204" spans="2:3" x14ac:dyDescent="0.25">
      <c r="B204" s="169"/>
      <c r="C204" s="169"/>
    </row>
    <row r="205" spans="2:3" x14ac:dyDescent="0.25">
      <c r="B205" s="169"/>
      <c r="C205" s="169"/>
    </row>
    <row r="206" spans="2:3" x14ac:dyDescent="0.25">
      <c r="B206" s="169"/>
      <c r="C206" s="169"/>
    </row>
    <row r="207" spans="2:3" x14ac:dyDescent="0.25">
      <c r="B207" s="169"/>
      <c r="C207" s="169"/>
    </row>
    <row r="208" spans="2:3" x14ac:dyDescent="0.25">
      <c r="B208" s="169"/>
      <c r="C208" s="169"/>
    </row>
    <row r="209" spans="2:3" x14ac:dyDescent="0.25">
      <c r="B209" s="169"/>
      <c r="C209" s="169"/>
    </row>
    <row r="210" spans="2:3" x14ac:dyDescent="0.25">
      <c r="B210" s="169"/>
      <c r="C210" s="169"/>
    </row>
    <row r="211" spans="2:3" x14ac:dyDescent="0.25">
      <c r="B211" s="169"/>
      <c r="C211" s="169"/>
    </row>
    <row r="212" spans="2:3" x14ac:dyDescent="0.25">
      <c r="B212" s="169"/>
      <c r="C212" s="169"/>
    </row>
    <row r="213" spans="2:3" x14ac:dyDescent="0.25">
      <c r="B213" s="169"/>
      <c r="C213" s="169"/>
    </row>
    <row r="214" spans="2:3" x14ac:dyDescent="0.25">
      <c r="B214" s="169"/>
      <c r="C214" s="169"/>
    </row>
    <row r="215" spans="2:3" x14ac:dyDescent="0.25">
      <c r="B215" s="169"/>
      <c r="C215" s="169"/>
    </row>
    <row r="216" spans="2:3" x14ac:dyDescent="0.25">
      <c r="B216" s="169"/>
      <c r="C216" s="169"/>
    </row>
    <row r="217" spans="2:3" x14ac:dyDescent="0.25">
      <c r="B217" s="169"/>
      <c r="C217" s="169"/>
    </row>
    <row r="218" spans="2:3" x14ac:dyDescent="0.25">
      <c r="B218" s="169"/>
      <c r="C218" s="169"/>
    </row>
    <row r="219" spans="2:3" x14ac:dyDescent="0.25">
      <c r="B219" s="169"/>
      <c r="C219" s="169"/>
    </row>
    <row r="220" spans="2:3" x14ac:dyDescent="0.25">
      <c r="B220" s="169"/>
      <c r="C220" s="169"/>
    </row>
    <row r="221" spans="2:3" x14ac:dyDescent="0.25">
      <c r="B221" s="169"/>
      <c r="C221" s="169"/>
    </row>
    <row r="222" spans="2:3" x14ac:dyDescent="0.25">
      <c r="B222" s="169"/>
      <c r="C222" s="169"/>
    </row>
    <row r="223" spans="2:3" x14ac:dyDescent="0.25">
      <c r="B223" s="169"/>
      <c r="C223" s="169"/>
    </row>
    <row r="224" spans="2:3" x14ac:dyDescent="0.25">
      <c r="B224" s="169"/>
      <c r="C224" s="169"/>
    </row>
    <row r="225" spans="2:3" x14ac:dyDescent="0.25">
      <c r="B225" s="169"/>
      <c r="C225" s="169"/>
    </row>
    <row r="226" spans="2:3" x14ac:dyDescent="0.25">
      <c r="B226" s="169"/>
      <c r="C226" s="169"/>
    </row>
    <row r="227" spans="2:3" x14ac:dyDescent="0.25">
      <c r="B227" s="169"/>
      <c r="C227" s="169"/>
    </row>
    <row r="228" spans="2:3" x14ac:dyDescent="0.25">
      <c r="B228" s="169"/>
      <c r="C228" s="169"/>
    </row>
    <row r="229" spans="2:3" x14ac:dyDescent="0.25">
      <c r="B229" s="169"/>
      <c r="C229" s="169"/>
    </row>
    <row r="230" spans="2:3" x14ac:dyDescent="0.25">
      <c r="B230" s="169"/>
      <c r="C230" s="169"/>
    </row>
    <row r="231" spans="2:3" x14ac:dyDescent="0.25">
      <c r="B231" s="169"/>
      <c r="C231" s="169"/>
    </row>
    <row r="232" spans="2:3" x14ac:dyDescent="0.25">
      <c r="B232" s="169"/>
      <c r="C232" s="169"/>
    </row>
    <row r="233" spans="2:3" x14ac:dyDescent="0.25">
      <c r="B233" s="169"/>
      <c r="C233" s="169"/>
    </row>
    <row r="234" spans="2:3" x14ac:dyDescent="0.25">
      <c r="B234" s="169"/>
      <c r="C234" s="169"/>
    </row>
    <row r="235" spans="2:3" x14ac:dyDescent="0.25">
      <c r="B235" s="169"/>
      <c r="C235" s="169"/>
    </row>
    <row r="236" spans="2:3" x14ac:dyDescent="0.25">
      <c r="B236" s="169"/>
      <c r="C236" s="169"/>
    </row>
    <row r="237" spans="2:3" x14ac:dyDescent="0.25">
      <c r="B237" s="169"/>
      <c r="C237" s="169"/>
    </row>
    <row r="238" spans="2:3" x14ac:dyDescent="0.25">
      <c r="B238" s="169"/>
      <c r="C238" s="169"/>
    </row>
    <row r="239" spans="2:3" x14ac:dyDescent="0.25">
      <c r="B239" s="169"/>
      <c r="C239" s="169"/>
    </row>
    <row r="240" spans="2:3" x14ac:dyDescent="0.25">
      <c r="B240" s="169"/>
      <c r="C240" s="169"/>
    </row>
    <row r="241" spans="2:3" x14ac:dyDescent="0.25">
      <c r="B241" s="169"/>
      <c r="C241" s="169"/>
    </row>
    <row r="242" spans="2:3" x14ac:dyDescent="0.25">
      <c r="B242" s="169"/>
      <c r="C242" s="169"/>
    </row>
    <row r="243" spans="2:3" x14ac:dyDescent="0.25">
      <c r="B243" s="169"/>
      <c r="C243" s="169"/>
    </row>
    <row r="244" spans="2:3" x14ac:dyDescent="0.25">
      <c r="B244" s="169"/>
      <c r="C244" s="169"/>
    </row>
    <row r="245" spans="2:3" x14ac:dyDescent="0.25">
      <c r="B245" s="169"/>
      <c r="C245" s="169"/>
    </row>
    <row r="246" spans="2:3" x14ac:dyDescent="0.25">
      <c r="B246" s="169"/>
      <c r="C246" s="169"/>
    </row>
    <row r="247" spans="2:3" x14ac:dyDescent="0.25">
      <c r="B247" s="169"/>
      <c r="C247" s="169"/>
    </row>
    <row r="248" spans="2:3" x14ac:dyDescent="0.25">
      <c r="B248" s="169"/>
      <c r="C248" s="169"/>
    </row>
    <row r="249" spans="2:3" x14ac:dyDescent="0.25">
      <c r="B249" s="169"/>
      <c r="C249" s="169"/>
    </row>
    <row r="250" spans="2:3" x14ac:dyDescent="0.25">
      <c r="B250" s="169"/>
      <c r="C250" s="169"/>
    </row>
    <row r="251" spans="2:3" x14ac:dyDescent="0.25">
      <c r="B251" s="169"/>
      <c r="C251" s="169"/>
    </row>
    <row r="252" spans="2:3" x14ac:dyDescent="0.25">
      <c r="B252" s="169"/>
      <c r="C252" s="169"/>
    </row>
    <row r="253" spans="2:3" x14ac:dyDescent="0.25">
      <c r="B253" s="169"/>
      <c r="C253" s="169"/>
    </row>
    <row r="254" spans="2:3" x14ac:dyDescent="0.25">
      <c r="B254" s="169"/>
      <c r="C254" s="169"/>
    </row>
    <row r="255" spans="2:3" x14ac:dyDescent="0.25">
      <c r="B255" s="169"/>
      <c r="C255" s="169"/>
    </row>
    <row r="256" spans="2:3" x14ac:dyDescent="0.25">
      <c r="B256" s="169"/>
      <c r="C256" s="169"/>
    </row>
    <row r="257" spans="2:3" x14ac:dyDescent="0.25">
      <c r="B257" s="169"/>
      <c r="C257" s="169"/>
    </row>
    <row r="258" spans="2:3" x14ac:dyDescent="0.25">
      <c r="B258" s="169"/>
      <c r="C258" s="169"/>
    </row>
    <row r="259" spans="2:3" x14ac:dyDescent="0.25">
      <c r="B259" s="169"/>
      <c r="C259" s="169"/>
    </row>
    <row r="260" spans="2:3" x14ac:dyDescent="0.25">
      <c r="B260" s="169"/>
      <c r="C260" s="169"/>
    </row>
    <row r="261" spans="2:3" x14ac:dyDescent="0.25">
      <c r="B261" s="169"/>
      <c r="C261" s="169"/>
    </row>
    <row r="262" spans="2:3" x14ac:dyDescent="0.25">
      <c r="B262" s="169"/>
      <c r="C262" s="169"/>
    </row>
    <row r="263" spans="2:3" x14ac:dyDescent="0.25">
      <c r="B263" s="169"/>
      <c r="C263" s="169"/>
    </row>
    <row r="264" spans="2:3" x14ac:dyDescent="0.25">
      <c r="B264" s="169"/>
      <c r="C264" s="169"/>
    </row>
    <row r="265" spans="2:3" x14ac:dyDescent="0.25">
      <c r="B265" s="169"/>
      <c r="C265" s="169"/>
    </row>
    <row r="266" spans="2:3" x14ac:dyDescent="0.25">
      <c r="B266" s="169"/>
      <c r="C266" s="169"/>
    </row>
    <row r="267" spans="2:3" x14ac:dyDescent="0.25">
      <c r="B267" s="169"/>
      <c r="C267" s="169"/>
    </row>
    <row r="268" spans="2:3" x14ac:dyDescent="0.25">
      <c r="B268" s="169"/>
      <c r="C268" s="169"/>
    </row>
    <row r="269" spans="2:3" x14ac:dyDescent="0.25">
      <c r="B269" s="169"/>
      <c r="C269" s="169"/>
    </row>
    <row r="270" spans="2:3" x14ac:dyDescent="0.25">
      <c r="B270" s="169"/>
      <c r="C270" s="169"/>
    </row>
    <row r="271" spans="2:3" x14ac:dyDescent="0.25">
      <c r="B271" s="169"/>
      <c r="C271" s="169"/>
    </row>
    <row r="272" spans="2:3" x14ac:dyDescent="0.25">
      <c r="B272" s="169"/>
      <c r="C272" s="169"/>
    </row>
    <row r="273" spans="2:3" x14ac:dyDescent="0.25">
      <c r="B273" s="169"/>
      <c r="C273" s="169"/>
    </row>
    <row r="274" spans="2:3" x14ac:dyDescent="0.25">
      <c r="B274" s="169"/>
      <c r="C274" s="169"/>
    </row>
    <row r="275" spans="2:3" x14ac:dyDescent="0.25">
      <c r="B275" s="169"/>
      <c r="C275" s="169"/>
    </row>
    <row r="276" spans="2:3" x14ac:dyDescent="0.25">
      <c r="B276" s="169"/>
      <c r="C276" s="169"/>
    </row>
    <row r="277" spans="2:3" x14ac:dyDescent="0.25">
      <c r="B277" s="169"/>
      <c r="C277" s="169"/>
    </row>
    <row r="278" spans="2:3" x14ac:dyDescent="0.25">
      <c r="B278" s="169"/>
      <c r="C278" s="169"/>
    </row>
    <row r="279" spans="2:3" x14ac:dyDescent="0.25">
      <c r="B279" s="169"/>
      <c r="C279" s="169"/>
    </row>
    <row r="280" spans="2:3" x14ac:dyDescent="0.25">
      <c r="B280" s="169"/>
      <c r="C280" s="169"/>
    </row>
    <row r="281" spans="2:3" x14ac:dyDescent="0.25">
      <c r="B281" s="169"/>
      <c r="C281" s="169"/>
    </row>
    <row r="282" spans="2:3" x14ac:dyDescent="0.25">
      <c r="B282" s="169"/>
      <c r="C282" s="169"/>
    </row>
    <row r="283" spans="2:3" x14ac:dyDescent="0.25">
      <c r="B283" s="169"/>
      <c r="C283" s="169"/>
    </row>
    <row r="284" spans="2:3" x14ac:dyDescent="0.25">
      <c r="B284" s="169"/>
      <c r="C284" s="169"/>
    </row>
    <row r="285" spans="2:3" x14ac:dyDescent="0.25">
      <c r="B285" s="169"/>
      <c r="C285" s="169"/>
    </row>
    <row r="286" spans="2:3" x14ac:dyDescent="0.25">
      <c r="B286" s="169"/>
      <c r="C286" s="169"/>
    </row>
    <row r="287" spans="2:3" x14ac:dyDescent="0.25">
      <c r="B287" s="169"/>
      <c r="C287" s="169"/>
    </row>
    <row r="288" spans="2:3" x14ac:dyDescent="0.25">
      <c r="B288" s="169"/>
      <c r="C288" s="169"/>
    </row>
    <row r="289" spans="2:3" x14ac:dyDescent="0.25">
      <c r="B289" s="169"/>
      <c r="C289" s="169"/>
    </row>
    <row r="290" spans="2:3" x14ac:dyDescent="0.25">
      <c r="B290" s="169"/>
      <c r="C290" s="169"/>
    </row>
    <row r="291" spans="2:3" x14ac:dyDescent="0.25">
      <c r="B291" s="169"/>
      <c r="C291" s="169"/>
    </row>
    <row r="292" spans="2:3" x14ac:dyDescent="0.25">
      <c r="B292" s="169"/>
      <c r="C292" s="169"/>
    </row>
    <row r="293" spans="2:3" x14ac:dyDescent="0.25">
      <c r="B293" s="169"/>
      <c r="C293" s="169"/>
    </row>
    <row r="294" spans="2:3" x14ac:dyDescent="0.25">
      <c r="B294" s="169"/>
      <c r="C294" s="169"/>
    </row>
    <row r="295" spans="2:3" x14ac:dyDescent="0.25">
      <c r="B295" s="169"/>
      <c r="C295" s="169"/>
    </row>
    <row r="296" spans="2:3" x14ac:dyDescent="0.25">
      <c r="B296" s="169"/>
      <c r="C296" s="169"/>
    </row>
    <row r="297" spans="2:3" x14ac:dyDescent="0.25">
      <c r="B297" s="169"/>
      <c r="C297" s="169"/>
    </row>
    <row r="298" spans="2:3" x14ac:dyDescent="0.25">
      <c r="B298" s="169"/>
      <c r="C298" s="169"/>
    </row>
    <row r="299" spans="2:3" x14ac:dyDescent="0.25">
      <c r="B299" s="169"/>
      <c r="C299" s="169"/>
    </row>
    <row r="300" spans="2:3" x14ac:dyDescent="0.25">
      <c r="B300" s="169"/>
      <c r="C300" s="169"/>
    </row>
    <row r="301" spans="2:3" x14ac:dyDescent="0.25">
      <c r="B301" s="169"/>
      <c r="C301" s="169"/>
    </row>
    <row r="302" spans="2:3" x14ac:dyDescent="0.25">
      <c r="B302" s="169"/>
      <c r="C302" s="169"/>
    </row>
    <row r="303" spans="2:3" x14ac:dyDescent="0.25">
      <c r="B303" s="169"/>
      <c r="C303" s="169"/>
    </row>
    <row r="304" spans="2:3" x14ac:dyDescent="0.25">
      <c r="B304" s="169"/>
      <c r="C304" s="169"/>
    </row>
    <row r="305" spans="2:3" x14ac:dyDescent="0.25">
      <c r="B305" s="169"/>
      <c r="C305" s="169"/>
    </row>
    <row r="306" spans="2:3" x14ac:dyDescent="0.25">
      <c r="B306" s="169"/>
      <c r="C306" s="169"/>
    </row>
    <row r="307" spans="2:3" x14ac:dyDescent="0.25">
      <c r="B307" s="169"/>
      <c r="C307" s="169"/>
    </row>
    <row r="308" spans="2:3" x14ac:dyDescent="0.25">
      <c r="B308" s="169"/>
      <c r="C308" s="169"/>
    </row>
    <row r="309" spans="2:3" x14ac:dyDescent="0.25">
      <c r="B309" s="169"/>
      <c r="C309" s="169"/>
    </row>
    <row r="310" spans="2:3" x14ac:dyDescent="0.25">
      <c r="B310" s="169"/>
      <c r="C310" s="169"/>
    </row>
    <row r="311" spans="2:3" x14ac:dyDescent="0.25">
      <c r="B311" s="169"/>
      <c r="C311" s="169"/>
    </row>
    <row r="312" spans="2:3" x14ac:dyDescent="0.25">
      <c r="B312" s="169"/>
      <c r="C312" s="169"/>
    </row>
    <row r="313" spans="2:3" x14ac:dyDescent="0.25">
      <c r="B313" s="169"/>
      <c r="C313" s="169"/>
    </row>
    <row r="314" spans="2:3" x14ac:dyDescent="0.25">
      <c r="B314" s="169"/>
      <c r="C314" s="169"/>
    </row>
    <row r="315" spans="2:3" x14ac:dyDescent="0.25">
      <c r="B315" s="169"/>
      <c r="C315" s="169"/>
    </row>
    <row r="316" spans="2:3" x14ac:dyDescent="0.25">
      <c r="B316" s="169"/>
      <c r="C316" s="169"/>
    </row>
    <row r="317" spans="2:3" x14ac:dyDescent="0.25">
      <c r="B317" s="169"/>
      <c r="C317" s="169"/>
    </row>
    <row r="318" spans="2:3" x14ac:dyDescent="0.25">
      <c r="B318" s="169"/>
      <c r="C318" s="169"/>
    </row>
    <row r="319" spans="2:3" x14ac:dyDescent="0.25">
      <c r="B319" s="169"/>
      <c r="C319" s="169"/>
    </row>
    <row r="320" spans="2:3" x14ac:dyDescent="0.25">
      <c r="B320" s="169"/>
      <c r="C320" s="169"/>
    </row>
    <row r="321" spans="2:3" x14ac:dyDescent="0.25">
      <c r="B321" s="169"/>
      <c r="C321" s="169"/>
    </row>
    <row r="322" spans="2:3" x14ac:dyDescent="0.25">
      <c r="B322" s="169"/>
      <c r="C322" s="169"/>
    </row>
    <row r="323" spans="2:3" x14ac:dyDescent="0.25">
      <c r="B323" s="169"/>
      <c r="C323" s="169"/>
    </row>
    <row r="324" spans="2:3" x14ac:dyDescent="0.25">
      <c r="B324" s="169"/>
      <c r="C324" s="169"/>
    </row>
    <row r="325" spans="2:3" x14ac:dyDescent="0.25">
      <c r="B325" s="169"/>
      <c r="C325" s="169"/>
    </row>
    <row r="326" spans="2:3" x14ac:dyDescent="0.25">
      <c r="B326" s="169"/>
      <c r="C326" s="169"/>
    </row>
    <row r="327" spans="2:3" x14ac:dyDescent="0.25">
      <c r="B327" s="169"/>
      <c r="C327" s="169"/>
    </row>
    <row r="328" spans="2:3" x14ac:dyDescent="0.25">
      <c r="B328" s="169"/>
      <c r="C328" s="169"/>
    </row>
    <row r="329" spans="2:3" x14ac:dyDescent="0.25">
      <c r="B329" s="169"/>
      <c r="C329" s="169"/>
    </row>
    <row r="330" spans="2:3" x14ac:dyDescent="0.25">
      <c r="B330" s="169"/>
      <c r="C330" s="169"/>
    </row>
    <row r="331" spans="2:3" x14ac:dyDescent="0.25">
      <c r="B331" s="169"/>
      <c r="C331" s="169"/>
    </row>
    <row r="332" spans="2:3" x14ac:dyDescent="0.25">
      <c r="B332" s="169"/>
      <c r="C332" s="169"/>
    </row>
    <row r="333" spans="2:3" x14ac:dyDescent="0.25">
      <c r="B333" s="169"/>
      <c r="C333" s="169"/>
    </row>
    <row r="334" spans="2:3" x14ac:dyDescent="0.25">
      <c r="B334" s="169"/>
      <c r="C334" s="169"/>
    </row>
    <row r="335" spans="2:3" x14ac:dyDescent="0.25">
      <c r="B335" s="169"/>
      <c r="C335" s="169"/>
    </row>
    <row r="336" spans="2:3" x14ac:dyDescent="0.25">
      <c r="B336" s="169"/>
      <c r="C336" s="169"/>
    </row>
    <row r="337" spans="2:3" x14ac:dyDescent="0.25">
      <c r="B337" s="169"/>
      <c r="C337" s="169"/>
    </row>
    <row r="338" spans="2:3" x14ac:dyDescent="0.25">
      <c r="B338" s="169"/>
      <c r="C338" s="169"/>
    </row>
    <row r="339" spans="2:3" x14ac:dyDescent="0.25">
      <c r="B339" s="169"/>
      <c r="C339" s="169"/>
    </row>
    <row r="340" spans="2:3" x14ac:dyDescent="0.25">
      <c r="B340" s="169"/>
      <c r="C340" s="169"/>
    </row>
    <row r="341" spans="2:3" x14ac:dyDescent="0.25">
      <c r="B341" s="169"/>
      <c r="C341" s="169"/>
    </row>
    <row r="342" spans="2:3" x14ac:dyDescent="0.25">
      <c r="B342" s="169"/>
      <c r="C342" s="169"/>
    </row>
    <row r="343" spans="2:3" x14ac:dyDescent="0.25">
      <c r="B343" s="169"/>
      <c r="C343" s="169"/>
    </row>
    <row r="344" spans="2:3" x14ac:dyDescent="0.25">
      <c r="B344" s="169"/>
      <c r="C344" s="169"/>
    </row>
    <row r="345" spans="2:3" x14ac:dyDescent="0.25">
      <c r="B345" s="169"/>
      <c r="C345" s="169"/>
    </row>
    <row r="346" spans="2:3" x14ac:dyDescent="0.25">
      <c r="B346" s="169"/>
      <c r="C346" s="169"/>
    </row>
    <row r="347" spans="2:3" x14ac:dyDescent="0.25">
      <c r="B347" s="169"/>
      <c r="C347" s="169"/>
    </row>
    <row r="348" spans="2:3" x14ac:dyDescent="0.25">
      <c r="B348" s="169"/>
      <c r="C348" s="169"/>
    </row>
    <row r="349" spans="2:3" x14ac:dyDescent="0.25">
      <c r="B349" s="169"/>
      <c r="C349" s="169"/>
    </row>
    <row r="350" spans="2:3" x14ac:dyDescent="0.25">
      <c r="B350" s="169"/>
      <c r="C350" s="169"/>
    </row>
    <row r="351" spans="2:3" x14ac:dyDescent="0.25">
      <c r="B351" s="169"/>
      <c r="C351" s="169"/>
    </row>
    <row r="352" spans="2:3" x14ac:dyDescent="0.25">
      <c r="B352" s="169"/>
      <c r="C352" s="169"/>
    </row>
    <row r="353" spans="2:3" x14ac:dyDescent="0.25">
      <c r="B353" s="169"/>
      <c r="C353" s="169"/>
    </row>
    <row r="354" spans="2:3" x14ac:dyDescent="0.25">
      <c r="B354" s="169"/>
      <c r="C354" s="169"/>
    </row>
    <row r="355" spans="2:3" x14ac:dyDescent="0.25">
      <c r="B355" s="169"/>
      <c r="C355" s="169"/>
    </row>
    <row r="356" spans="2:3" x14ac:dyDescent="0.25">
      <c r="B356" s="169"/>
      <c r="C356" s="169"/>
    </row>
    <row r="357" spans="2:3" x14ac:dyDescent="0.25">
      <c r="B357" s="169"/>
      <c r="C357" s="169"/>
    </row>
    <row r="358" spans="2:3" x14ac:dyDescent="0.25">
      <c r="B358" s="169"/>
      <c r="C358" s="169"/>
    </row>
    <row r="359" spans="2:3" x14ac:dyDescent="0.25">
      <c r="B359" s="169"/>
      <c r="C359" s="169"/>
    </row>
    <row r="360" spans="2:3" x14ac:dyDescent="0.25">
      <c r="B360" s="169"/>
      <c r="C360" s="169"/>
    </row>
    <row r="361" spans="2:3" x14ac:dyDescent="0.25">
      <c r="B361" s="169"/>
      <c r="C361" s="169"/>
    </row>
    <row r="362" spans="2:3" x14ac:dyDescent="0.25">
      <c r="B362" s="169"/>
      <c r="C362" s="169"/>
    </row>
    <row r="363" spans="2:3" x14ac:dyDescent="0.25">
      <c r="B363" s="169"/>
      <c r="C363" s="169"/>
    </row>
    <row r="364" spans="2:3" x14ac:dyDescent="0.25">
      <c r="B364" s="169"/>
      <c r="C364" s="169"/>
    </row>
    <row r="365" spans="2:3" x14ac:dyDescent="0.25">
      <c r="B365" s="169"/>
      <c r="C365" s="169"/>
    </row>
    <row r="366" spans="2:3" x14ac:dyDescent="0.25">
      <c r="B366" s="169"/>
      <c r="C366" s="169"/>
    </row>
    <row r="367" spans="2:3" x14ac:dyDescent="0.25">
      <c r="B367" s="169"/>
      <c r="C367" s="169"/>
    </row>
    <row r="368" spans="2:3" x14ac:dyDescent="0.25">
      <c r="B368" s="169"/>
      <c r="C368" s="169"/>
    </row>
    <row r="369" spans="2:3" x14ac:dyDescent="0.25">
      <c r="B369" s="169"/>
      <c r="C369" s="169"/>
    </row>
    <row r="370" spans="2:3" x14ac:dyDescent="0.25">
      <c r="B370" s="169"/>
      <c r="C370" s="169"/>
    </row>
    <row r="371" spans="2:3" x14ac:dyDescent="0.25">
      <c r="B371" s="169"/>
      <c r="C371" s="169"/>
    </row>
    <row r="372" spans="2:3" x14ac:dyDescent="0.25">
      <c r="B372" s="169"/>
      <c r="C372" s="169"/>
    </row>
    <row r="373" spans="2:3" x14ac:dyDescent="0.25">
      <c r="B373" s="169"/>
      <c r="C373" s="169"/>
    </row>
    <row r="374" spans="2:3" x14ac:dyDescent="0.25">
      <c r="B374" s="169"/>
      <c r="C374" s="169"/>
    </row>
    <row r="375" spans="2:3" x14ac:dyDescent="0.25">
      <c r="B375" s="169"/>
      <c r="C375" s="169"/>
    </row>
    <row r="376" spans="2:3" x14ac:dyDescent="0.25">
      <c r="B376" s="169"/>
      <c r="C376" s="169"/>
    </row>
    <row r="377" spans="2:3" x14ac:dyDescent="0.25">
      <c r="B377" s="169"/>
      <c r="C377" s="169"/>
    </row>
    <row r="378" spans="2:3" x14ac:dyDescent="0.25">
      <c r="B378" s="169"/>
      <c r="C378" s="169"/>
    </row>
    <row r="379" spans="2:3" x14ac:dyDescent="0.25">
      <c r="B379" s="169"/>
      <c r="C379" s="169"/>
    </row>
    <row r="380" spans="2:3" x14ac:dyDescent="0.25">
      <c r="B380" s="169"/>
      <c r="C380" s="169"/>
    </row>
    <row r="381" spans="2:3" x14ac:dyDescent="0.25">
      <c r="B381" s="169"/>
      <c r="C381" s="169"/>
    </row>
    <row r="382" spans="2:3" x14ac:dyDescent="0.25">
      <c r="B382" s="169"/>
      <c r="C382" s="169"/>
    </row>
    <row r="383" spans="2:3" x14ac:dyDescent="0.25">
      <c r="B383" s="169"/>
      <c r="C383" s="169"/>
    </row>
    <row r="384" spans="2:3" x14ac:dyDescent="0.25">
      <c r="B384" s="169"/>
      <c r="C384" s="169"/>
    </row>
    <row r="385" spans="2:3" x14ac:dyDescent="0.25">
      <c r="B385" s="169"/>
      <c r="C385" s="169"/>
    </row>
    <row r="386" spans="2:3" x14ac:dyDescent="0.25">
      <c r="B386" s="169"/>
      <c r="C386" s="169"/>
    </row>
    <row r="387" spans="2:3" x14ac:dyDescent="0.25">
      <c r="B387" s="169"/>
      <c r="C387" s="169"/>
    </row>
    <row r="388" spans="2:3" x14ac:dyDescent="0.25">
      <c r="B388" s="169"/>
      <c r="C388" s="169"/>
    </row>
    <row r="389" spans="2:3" x14ac:dyDescent="0.25">
      <c r="B389" s="169"/>
      <c r="C389" s="169"/>
    </row>
    <row r="390" spans="2:3" x14ac:dyDescent="0.25">
      <c r="B390" s="169"/>
      <c r="C390" s="169"/>
    </row>
    <row r="391" spans="2:3" x14ac:dyDescent="0.25">
      <c r="B391" s="169"/>
      <c r="C391" s="169"/>
    </row>
    <row r="392" spans="2:3" x14ac:dyDescent="0.25">
      <c r="B392" s="169"/>
      <c r="C392" s="169"/>
    </row>
    <row r="393" spans="2:3" x14ac:dyDescent="0.25">
      <c r="B393" s="169"/>
      <c r="C393" s="169"/>
    </row>
    <row r="394" spans="2:3" x14ac:dyDescent="0.25">
      <c r="B394" s="169"/>
      <c r="C394" s="169"/>
    </row>
    <row r="395" spans="2:3" x14ac:dyDescent="0.25">
      <c r="B395" s="169"/>
      <c r="C395" s="169"/>
    </row>
    <row r="396" spans="2:3" x14ac:dyDescent="0.25">
      <c r="B396" s="169"/>
      <c r="C396" s="169"/>
    </row>
    <row r="397" spans="2:3" x14ac:dyDescent="0.25">
      <c r="B397" s="169"/>
      <c r="C397" s="169"/>
    </row>
    <row r="398" spans="2:3" x14ac:dyDescent="0.25">
      <c r="B398" s="169"/>
      <c r="C398" s="169"/>
    </row>
    <row r="399" spans="2:3" x14ac:dyDescent="0.25">
      <c r="B399" s="169"/>
      <c r="C399" s="169"/>
    </row>
    <row r="400" spans="2:3" x14ac:dyDescent="0.25">
      <c r="B400" s="169"/>
      <c r="C400" s="169"/>
    </row>
    <row r="401" spans="2:3" x14ac:dyDescent="0.25">
      <c r="B401" s="169"/>
      <c r="C401" s="169"/>
    </row>
    <row r="402" spans="2:3" x14ac:dyDescent="0.25">
      <c r="B402" s="169"/>
      <c r="C402" s="169"/>
    </row>
    <row r="403" spans="2:3" x14ac:dyDescent="0.25">
      <c r="B403" s="169"/>
      <c r="C403" s="169"/>
    </row>
    <row r="404" spans="2:3" x14ac:dyDescent="0.25">
      <c r="B404" s="169"/>
      <c r="C404" s="169"/>
    </row>
    <row r="405" spans="2:3" x14ac:dyDescent="0.25">
      <c r="B405" s="169"/>
      <c r="C405" s="169"/>
    </row>
    <row r="406" spans="2:3" x14ac:dyDescent="0.25">
      <c r="B406" s="169"/>
      <c r="C406" s="169"/>
    </row>
    <row r="407" spans="2:3" x14ac:dyDescent="0.25">
      <c r="B407" s="169"/>
      <c r="C407" s="169"/>
    </row>
    <row r="408" spans="2:3" x14ac:dyDescent="0.25">
      <c r="B408" s="169"/>
      <c r="C408" s="169"/>
    </row>
    <row r="409" spans="2:3" x14ac:dyDescent="0.25">
      <c r="B409" s="169"/>
      <c r="C409" s="169"/>
    </row>
    <row r="410" spans="2:3" x14ac:dyDescent="0.25">
      <c r="B410" s="169"/>
      <c r="C410" s="169"/>
    </row>
    <row r="411" spans="2:3" x14ac:dyDescent="0.25">
      <c r="B411" s="169"/>
      <c r="C411" s="169"/>
    </row>
    <row r="412" spans="2:3" x14ac:dyDescent="0.25">
      <c r="B412" s="169"/>
      <c r="C412" s="169"/>
    </row>
    <row r="413" spans="2:3" x14ac:dyDescent="0.25">
      <c r="B413" s="169"/>
      <c r="C413" s="169"/>
    </row>
    <row r="414" spans="2:3" x14ac:dyDescent="0.25">
      <c r="B414" s="169"/>
      <c r="C414" s="169"/>
    </row>
    <row r="415" spans="2:3" x14ac:dyDescent="0.25">
      <c r="B415" s="169"/>
      <c r="C415" s="169"/>
    </row>
    <row r="416" spans="2:3" x14ac:dyDescent="0.25">
      <c r="B416" s="169"/>
      <c r="C416" s="169"/>
    </row>
    <row r="417" spans="2:3" x14ac:dyDescent="0.25">
      <c r="B417" s="169"/>
      <c r="C417" s="169"/>
    </row>
    <row r="418" spans="2:3" x14ac:dyDescent="0.25">
      <c r="B418" s="169"/>
      <c r="C418" s="169"/>
    </row>
    <row r="419" spans="2:3" x14ac:dyDescent="0.25">
      <c r="B419" s="169"/>
      <c r="C419" s="169"/>
    </row>
    <row r="420" spans="2:3" x14ac:dyDescent="0.25">
      <c r="B420" s="169"/>
      <c r="C420" s="169"/>
    </row>
    <row r="421" spans="2:3" x14ac:dyDescent="0.25">
      <c r="B421" s="169"/>
      <c r="C421" s="169"/>
    </row>
    <row r="422" spans="2:3" x14ac:dyDescent="0.25">
      <c r="B422" s="169"/>
      <c r="C422" s="169"/>
    </row>
    <row r="423" spans="2:3" x14ac:dyDescent="0.25">
      <c r="B423" s="169"/>
      <c r="C423" s="169"/>
    </row>
    <row r="424" spans="2:3" x14ac:dyDescent="0.25">
      <c r="B424" s="169"/>
      <c r="C424" s="169"/>
    </row>
    <row r="425" spans="2:3" x14ac:dyDescent="0.25">
      <c r="B425" s="169"/>
      <c r="C425" s="169"/>
    </row>
    <row r="426" spans="2:3" x14ac:dyDescent="0.25">
      <c r="B426" s="169"/>
      <c r="C426" s="169"/>
    </row>
    <row r="427" spans="2:3" x14ac:dyDescent="0.25">
      <c r="B427" s="169"/>
      <c r="C427" s="169"/>
    </row>
    <row r="428" spans="2:3" x14ac:dyDescent="0.25">
      <c r="B428" s="169"/>
      <c r="C428" s="169"/>
    </row>
    <row r="429" spans="2:3" x14ac:dyDescent="0.25">
      <c r="B429" s="169"/>
      <c r="C429" s="169"/>
    </row>
    <row r="430" spans="2:3" x14ac:dyDescent="0.25">
      <c r="B430" s="169"/>
      <c r="C430" s="169"/>
    </row>
    <row r="431" spans="2:3" x14ac:dyDescent="0.25">
      <c r="B431" s="169"/>
      <c r="C431" s="169"/>
    </row>
    <row r="432" spans="2:3" x14ac:dyDescent="0.25">
      <c r="B432" s="169"/>
      <c r="C432" s="169"/>
    </row>
    <row r="433" spans="2:3" x14ac:dyDescent="0.25">
      <c r="B433" s="169"/>
      <c r="C433" s="169"/>
    </row>
    <row r="434" spans="2:3" x14ac:dyDescent="0.25">
      <c r="B434" s="169"/>
      <c r="C434" s="169"/>
    </row>
    <row r="435" spans="2:3" x14ac:dyDescent="0.25">
      <c r="B435" s="169"/>
      <c r="C435" s="169"/>
    </row>
    <row r="436" spans="2:3" x14ac:dyDescent="0.25">
      <c r="B436" s="169"/>
      <c r="C436" s="169"/>
    </row>
    <row r="437" spans="2:3" x14ac:dyDescent="0.25">
      <c r="B437" s="169"/>
      <c r="C437" s="169"/>
    </row>
    <row r="438" spans="2:3" x14ac:dyDescent="0.25">
      <c r="B438" s="169"/>
      <c r="C438" s="169"/>
    </row>
    <row r="439" spans="2:3" x14ac:dyDescent="0.25">
      <c r="B439" s="169"/>
      <c r="C439" s="169"/>
    </row>
    <row r="440" spans="2:3" x14ac:dyDescent="0.25">
      <c r="B440" s="169"/>
      <c r="C440" s="169"/>
    </row>
    <row r="441" spans="2:3" x14ac:dyDescent="0.25">
      <c r="B441" s="169"/>
      <c r="C441" s="169"/>
    </row>
    <row r="442" spans="2:3" x14ac:dyDescent="0.25">
      <c r="B442" s="169"/>
      <c r="C442" s="169"/>
    </row>
    <row r="443" spans="2:3" x14ac:dyDescent="0.25">
      <c r="B443" s="169"/>
      <c r="C443" s="169"/>
    </row>
    <row r="444" spans="2:3" x14ac:dyDescent="0.25">
      <c r="B444" s="169"/>
      <c r="C444" s="169"/>
    </row>
    <row r="445" spans="2:3" x14ac:dyDescent="0.25">
      <c r="B445" s="169"/>
      <c r="C445" s="169"/>
    </row>
    <row r="446" spans="2:3" x14ac:dyDescent="0.25">
      <c r="B446" s="169"/>
      <c r="C446" s="169"/>
    </row>
    <row r="447" spans="2:3" x14ac:dyDescent="0.25">
      <c r="B447" s="169"/>
      <c r="C447" s="169"/>
    </row>
    <row r="448" spans="2:3" x14ac:dyDescent="0.25">
      <c r="B448" s="169"/>
      <c r="C448" s="169"/>
    </row>
    <row r="449" spans="2:3" x14ac:dyDescent="0.25">
      <c r="B449" s="169"/>
      <c r="C449" s="169"/>
    </row>
    <row r="450" spans="2:3" x14ac:dyDescent="0.25">
      <c r="B450" s="169"/>
      <c r="C450" s="169"/>
    </row>
    <row r="451" spans="2:3" x14ac:dyDescent="0.25">
      <c r="B451" s="169"/>
      <c r="C451" s="169"/>
    </row>
    <row r="452" spans="2:3" x14ac:dyDescent="0.25">
      <c r="B452" s="169"/>
      <c r="C452" s="169"/>
    </row>
    <row r="453" spans="2:3" x14ac:dyDescent="0.25">
      <c r="B453" s="169"/>
      <c r="C453" s="169"/>
    </row>
    <row r="454" spans="2:3" x14ac:dyDescent="0.25">
      <c r="B454" s="169"/>
      <c r="C454" s="169"/>
    </row>
    <row r="455" spans="2:3" x14ac:dyDescent="0.25">
      <c r="B455" s="169"/>
      <c r="C455" s="169"/>
    </row>
    <row r="456" spans="2:3" x14ac:dyDescent="0.25">
      <c r="B456" s="169"/>
      <c r="C456" s="169"/>
    </row>
    <row r="457" spans="2:3" x14ac:dyDescent="0.25">
      <c r="B457" s="169"/>
      <c r="C457" s="169"/>
    </row>
    <row r="458" spans="2:3" x14ac:dyDescent="0.25">
      <c r="B458" s="169"/>
      <c r="C458" s="169"/>
    </row>
    <row r="459" spans="2:3" x14ac:dyDescent="0.25">
      <c r="B459" s="169"/>
      <c r="C459" s="169"/>
    </row>
    <row r="460" spans="2:3" x14ac:dyDescent="0.25">
      <c r="B460" s="169"/>
      <c r="C460" s="169"/>
    </row>
    <row r="461" spans="2:3" x14ac:dyDescent="0.25">
      <c r="B461" s="169"/>
      <c r="C461" s="169"/>
    </row>
    <row r="462" spans="2:3" x14ac:dyDescent="0.25">
      <c r="B462" s="169"/>
      <c r="C462" s="169"/>
    </row>
    <row r="463" spans="2:3" x14ac:dyDescent="0.25">
      <c r="B463" s="169"/>
      <c r="C463" s="169"/>
    </row>
    <row r="464" spans="2:3" x14ac:dyDescent="0.25">
      <c r="B464" s="169"/>
      <c r="C464" s="169"/>
    </row>
    <row r="465" spans="2:3" x14ac:dyDescent="0.25">
      <c r="B465" s="169"/>
      <c r="C465" s="169"/>
    </row>
    <row r="466" spans="2:3" x14ac:dyDescent="0.25">
      <c r="B466" s="169"/>
      <c r="C466" s="169"/>
    </row>
    <row r="467" spans="2:3" x14ac:dyDescent="0.25">
      <c r="B467" s="169"/>
      <c r="C467" s="169"/>
    </row>
    <row r="468" spans="2:3" x14ac:dyDescent="0.25">
      <c r="B468" s="169"/>
      <c r="C468" s="169"/>
    </row>
    <row r="469" spans="2:3" x14ac:dyDescent="0.25">
      <c r="B469" s="169"/>
      <c r="C469" s="169"/>
    </row>
    <row r="470" spans="2:3" x14ac:dyDescent="0.25">
      <c r="B470" s="169"/>
      <c r="C470" s="169"/>
    </row>
    <row r="471" spans="2:3" x14ac:dyDescent="0.25">
      <c r="B471" s="169"/>
      <c r="C471" s="169"/>
    </row>
    <row r="472" spans="2:3" x14ac:dyDescent="0.25">
      <c r="B472" s="169"/>
      <c r="C472" s="169"/>
    </row>
    <row r="473" spans="2:3" x14ac:dyDescent="0.25">
      <c r="B473" s="169"/>
      <c r="C473" s="169"/>
    </row>
    <row r="474" spans="2:3" x14ac:dyDescent="0.25">
      <c r="B474" s="169"/>
      <c r="C474" s="169"/>
    </row>
    <row r="475" spans="2:3" x14ac:dyDescent="0.25">
      <c r="B475" s="169"/>
      <c r="C475" s="169"/>
    </row>
    <row r="476" spans="2:3" x14ac:dyDescent="0.25">
      <c r="B476" s="169"/>
      <c r="C476" s="169"/>
    </row>
    <row r="477" spans="2:3" x14ac:dyDescent="0.25">
      <c r="B477" s="169"/>
      <c r="C477" s="169"/>
    </row>
    <row r="478" spans="2:3" x14ac:dyDescent="0.25">
      <c r="B478" s="169"/>
      <c r="C478" s="169"/>
    </row>
    <row r="479" spans="2:3" x14ac:dyDescent="0.25">
      <c r="B479" s="169"/>
      <c r="C479" s="169"/>
    </row>
    <row r="480" spans="2:3" x14ac:dyDescent="0.25">
      <c r="B480" s="169"/>
      <c r="C480" s="169"/>
    </row>
    <row r="481" spans="2:3" x14ac:dyDescent="0.25">
      <c r="B481" s="169"/>
      <c r="C481" s="169"/>
    </row>
    <row r="482" spans="2:3" x14ac:dyDescent="0.25">
      <c r="B482" s="169"/>
      <c r="C482" s="169"/>
    </row>
    <row r="483" spans="2:3" x14ac:dyDescent="0.25">
      <c r="B483" s="169"/>
      <c r="C483" s="169"/>
    </row>
    <row r="484" spans="2:3" x14ac:dyDescent="0.25">
      <c r="B484" s="169"/>
      <c r="C484" s="169"/>
    </row>
    <row r="485" spans="2:3" x14ac:dyDescent="0.25">
      <c r="B485" s="169"/>
      <c r="C485" s="169"/>
    </row>
    <row r="486" spans="2:3" x14ac:dyDescent="0.25">
      <c r="B486" s="169"/>
      <c r="C486" s="169"/>
    </row>
    <row r="487" spans="2:3" x14ac:dyDescent="0.25">
      <c r="B487" s="169"/>
      <c r="C487" s="169"/>
    </row>
    <row r="488" spans="2:3" x14ac:dyDescent="0.25">
      <c r="B488" s="169"/>
      <c r="C488" s="169"/>
    </row>
    <row r="489" spans="2:3" x14ac:dyDescent="0.25">
      <c r="B489" s="169"/>
      <c r="C489" s="169"/>
    </row>
    <row r="490" spans="2:3" x14ac:dyDescent="0.25">
      <c r="B490" s="169"/>
      <c r="C490" s="169"/>
    </row>
    <row r="491" spans="2:3" x14ac:dyDescent="0.25">
      <c r="B491" s="169"/>
      <c r="C491" s="169"/>
    </row>
    <row r="492" spans="2:3" x14ac:dyDescent="0.25">
      <c r="B492" s="169"/>
      <c r="C492" s="169"/>
    </row>
    <row r="493" spans="2:3" x14ac:dyDescent="0.25">
      <c r="B493" s="169"/>
      <c r="C493" s="169"/>
    </row>
    <row r="494" spans="2:3" x14ac:dyDescent="0.25">
      <c r="B494" s="169"/>
      <c r="C494" s="169"/>
    </row>
    <row r="495" spans="2:3" x14ac:dyDescent="0.25">
      <c r="B495" s="169"/>
      <c r="C495" s="169"/>
    </row>
    <row r="496" spans="2:3" x14ac:dyDescent="0.25">
      <c r="B496" s="169"/>
      <c r="C496" s="169"/>
    </row>
    <row r="497" spans="2:3" x14ac:dyDescent="0.25">
      <c r="B497" s="169"/>
      <c r="C497" s="169"/>
    </row>
    <row r="498" spans="2:3" x14ac:dyDescent="0.25">
      <c r="B498" s="169"/>
      <c r="C498" s="169"/>
    </row>
    <row r="499" spans="2:3" x14ac:dyDescent="0.25">
      <c r="B499" s="169"/>
      <c r="C499" s="169"/>
    </row>
    <row r="500" spans="2:3" x14ac:dyDescent="0.25">
      <c r="B500" s="169"/>
      <c r="C500" s="169"/>
    </row>
    <row r="501" spans="2:3" x14ac:dyDescent="0.25">
      <c r="B501" s="169"/>
      <c r="C501" s="169"/>
    </row>
    <row r="502" spans="2:3" x14ac:dyDescent="0.25">
      <c r="B502" s="169"/>
      <c r="C502" s="169"/>
    </row>
    <row r="503" spans="2:3" x14ac:dyDescent="0.25">
      <c r="B503" s="169"/>
      <c r="C503" s="169"/>
    </row>
    <row r="504" spans="2:3" x14ac:dyDescent="0.25">
      <c r="B504" s="169"/>
      <c r="C504" s="169"/>
    </row>
    <row r="505" spans="2:3" x14ac:dyDescent="0.25">
      <c r="B505" s="169"/>
      <c r="C505" s="169"/>
    </row>
    <row r="506" spans="2:3" x14ac:dyDescent="0.25">
      <c r="B506" s="169"/>
      <c r="C506" s="169"/>
    </row>
    <row r="507" spans="2:3" x14ac:dyDescent="0.25">
      <c r="B507" s="169"/>
      <c r="C507" s="169"/>
    </row>
    <row r="508" spans="2:3" x14ac:dyDescent="0.25">
      <c r="B508" s="169"/>
      <c r="C508" s="169"/>
    </row>
    <row r="509" spans="2:3" x14ac:dyDescent="0.25">
      <c r="B509" s="169"/>
      <c r="C509" s="169"/>
    </row>
    <row r="510" spans="2:3" x14ac:dyDescent="0.25">
      <c r="B510" s="169"/>
      <c r="C510" s="169"/>
    </row>
    <row r="511" spans="2:3" x14ac:dyDescent="0.25">
      <c r="B511" s="169"/>
      <c r="C511" s="169"/>
    </row>
    <row r="512" spans="2:3" x14ac:dyDescent="0.25">
      <c r="B512" s="169"/>
      <c r="C512" s="169"/>
    </row>
    <row r="513" spans="2:3" x14ac:dyDescent="0.25">
      <c r="B513" s="169"/>
      <c r="C513" s="169"/>
    </row>
    <row r="514" spans="2:3" x14ac:dyDescent="0.25">
      <c r="B514" s="169"/>
      <c r="C514" s="169"/>
    </row>
    <row r="515" spans="2:3" x14ac:dyDescent="0.25">
      <c r="B515" s="169"/>
      <c r="C515" s="169"/>
    </row>
    <row r="516" spans="2:3" x14ac:dyDescent="0.25">
      <c r="B516" s="169"/>
      <c r="C516" s="169"/>
    </row>
    <row r="517" spans="2:3" x14ac:dyDescent="0.25">
      <c r="B517" s="169"/>
      <c r="C517" s="169"/>
    </row>
    <row r="518" spans="2:3" x14ac:dyDescent="0.25">
      <c r="B518" s="169"/>
      <c r="C518" s="169"/>
    </row>
    <row r="519" spans="2:3" x14ac:dyDescent="0.25">
      <c r="B519" s="169"/>
      <c r="C519" s="169"/>
    </row>
    <row r="520" spans="2:3" x14ac:dyDescent="0.25">
      <c r="B520" s="169"/>
      <c r="C520" s="169"/>
    </row>
    <row r="521" spans="2:3" x14ac:dyDescent="0.25">
      <c r="B521" s="169"/>
      <c r="C521" s="169"/>
    </row>
    <row r="522" spans="2:3" x14ac:dyDescent="0.25">
      <c r="B522" s="169"/>
      <c r="C522" s="169"/>
    </row>
    <row r="523" spans="2:3" x14ac:dyDescent="0.25">
      <c r="B523" s="169"/>
      <c r="C523" s="169"/>
    </row>
    <row r="524" spans="2:3" x14ac:dyDescent="0.25">
      <c r="B524" s="169"/>
      <c r="C524" s="169"/>
    </row>
    <row r="525" spans="2:3" x14ac:dyDescent="0.25">
      <c r="B525" s="169"/>
      <c r="C525" s="169"/>
    </row>
    <row r="526" spans="2:3" x14ac:dyDescent="0.25">
      <c r="B526" s="169"/>
      <c r="C526" s="169"/>
    </row>
    <row r="527" spans="2:3" x14ac:dyDescent="0.25">
      <c r="B527" s="169"/>
      <c r="C527" s="169"/>
    </row>
    <row r="528" spans="2:3" x14ac:dyDescent="0.25">
      <c r="B528" s="169"/>
      <c r="C528" s="169"/>
    </row>
    <row r="529" spans="2:3" x14ac:dyDescent="0.25">
      <c r="B529" s="169"/>
      <c r="C529" s="169"/>
    </row>
    <row r="530" spans="2:3" x14ac:dyDescent="0.25">
      <c r="B530" s="169"/>
      <c r="C530" s="169"/>
    </row>
    <row r="531" spans="2:3" x14ac:dyDescent="0.25">
      <c r="B531" s="169"/>
      <c r="C531" s="169"/>
    </row>
    <row r="532" spans="2:3" x14ac:dyDescent="0.25">
      <c r="B532" s="169"/>
      <c r="C532" s="169"/>
    </row>
    <row r="533" spans="2:3" x14ac:dyDescent="0.25">
      <c r="B533" s="169"/>
      <c r="C533" s="169"/>
    </row>
    <row r="534" spans="2:3" x14ac:dyDescent="0.25">
      <c r="B534" s="169"/>
      <c r="C534" s="169"/>
    </row>
    <row r="535" spans="2:3" x14ac:dyDescent="0.25">
      <c r="B535" s="169"/>
      <c r="C535" s="169"/>
    </row>
    <row r="536" spans="2:3" x14ac:dyDescent="0.25">
      <c r="B536" s="169"/>
      <c r="C536" s="169"/>
    </row>
    <row r="537" spans="2:3" x14ac:dyDescent="0.25">
      <c r="B537" s="169"/>
      <c r="C537" s="169"/>
    </row>
    <row r="538" spans="2:3" x14ac:dyDescent="0.25">
      <c r="B538" s="169"/>
      <c r="C538" s="169"/>
    </row>
    <row r="539" spans="2:3" x14ac:dyDescent="0.25">
      <c r="B539" s="169"/>
      <c r="C539" s="169"/>
    </row>
    <row r="540" spans="2:3" x14ac:dyDescent="0.25">
      <c r="B540" s="169"/>
      <c r="C540" s="169"/>
    </row>
    <row r="541" spans="2:3" x14ac:dyDescent="0.25">
      <c r="B541" s="169"/>
      <c r="C541" s="169"/>
    </row>
    <row r="542" spans="2:3" x14ac:dyDescent="0.25">
      <c r="B542" s="169"/>
      <c r="C542" s="169"/>
    </row>
    <row r="543" spans="2:3" x14ac:dyDescent="0.25">
      <c r="B543" s="169"/>
      <c r="C543" s="169"/>
    </row>
    <row r="544" spans="2:3" x14ac:dyDescent="0.25">
      <c r="B544" s="169"/>
      <c r="C544" s="169"/>
    </row>
    <row r="545" spans="2:3" x14ac:dyDescent="0.25">
      <c r="B545" s="169"/>
      <c r="C545" s="169"/>
    </row>
    <row r="546" spans="2:3" x14ac:dyDescent="0.25">
      <c r="B546" s="169"/>
      <c r="C546" s="169"/>
    </row>
    <row r="547" spans="2:3" x14ac:dyDescent="0.25">
      <c r="B547" s="169"/>
      <c r="C547" s="169"/>
    </row>
    <row r="548" spans="2:3" x14ac:dyDescent="0.25">
      <c r="B548" s="169"/>
      <c r="C548" s="169"/>
    </row>
    <row r="549" spans="2:3" x14ac:dyDescent="0.25">
      <c r="B549" s="169"/>
      <c r="C549" s="169"/>
    </row>
    <row r="550" spans="2:3" x14ac:dyDescent="0.25">
      <c r="B550" s="169"/>
      <c r="C550" s="169"/>
    </row>
    <row r="551" spans="2:3" x14ac:dyDescent="0.25">
      <c r="B551" s="169"/>
      <c r="C551" s="169"/>
    </row>
    <row r="552" spans="2:3" x14ac:dyDescent="0.25">
      <c r="B552" s="169"/>
      <c r="C552" s="169"/>
    </row>
    <row r="553" spans="2:3" x14ac:dyDescent="0.25">
      <c r="B553" s="169"/>
      <c r="C553" s="169"/>
    </row>
    <row r="554" spans="2:3" x14ac:dyDescent="0.25">
      <c r="B554" s="169"/>
      <c r="C554" s="169"/>
    </row>
    <row r="555" spans="2:3" x14ac:dyDescent="0.25">
      <c r="B555" s="169"/>
      <c r="C555" s="169"/>
    </row>
    <row r="556" spans="2:3" x14ac:dyDescent="0.25">
      <c r="B556" s="169"/>
      <c r="C556" s="169"/>
    </row>
    <row r="557" spans="2:3" x14ac:dyDescent="0.25">
      <c r="B557" s="169"/>
      <c r="C557" s="169"/>
    </row>
    <row r="558" spans="2:3" x14ac:dyDescent="0.25">
      <c r="B558" s="169"/>
      <c r="C558" s="169"/>
    </row>
    <row r="559" spans="2:3" x14ac:dyDescent="0.25">
      <c r="B559" s="169"/>
      <c r="C559" s="169"/>
    </row>
    <row r="560" spans="2:3" x14ac:dyDescent="0.25">
      <c r="B560" s="169"/>
      <c r="C560" s="169"/>
    </row>
    <row r="561" spans="2:3" x14ac:dyDescent="0.25">
      <c r="B561" s="169"/>
      <c r="C561" s="169"/>
    </row>
    <row r="562" spans="2:3" x14ac:dyDescent="0.25">
      <c r="B562" s="169"/>
      <c r="C562" s="169"/>
    </row>
    <row r="563" spans="2:3" x14ac:dyDescent="0.25">
      <c r="B563" s="169"/>
      <c r="C563" s="169"/>
    </row>
    <row r="564" spans="2:3" x14ac:dyDescent="0.25">
      <c r="B564" s="169"/>
      <c r="C564" s="169"/>
    </row>
    <row r="565" spans="2:3" x14ac:dyDescent="0.25">
      <c r="B565" s="169"/>
      <c r="C565" s="169"/>
    </row>
    <row r="566" spans="2:3" x14ac:dyDescent="0.25">
      <c r="B566" s="169"/>
      <c r="C566" s="169"/>
    </row>
    <row r="567" spans="2:3" x14ac:dyDescent="0.25">
      <c r="B567" s="169"/>
      <c r="C567" s="169"/>
    </row>
    <row r="568" spans="2:3" x14ac:dyDescent="0.25">
      <c r="B568" s="169"/>
      <c r="C568" s="169"/>
    </row>
    <row r="569" spans="2:3" x14ac:dyDescent="0.25">
      <c r="B569" s="169"/>
      <c r="C569" s="169"/>
    </row>
    <row r="570" spans="2:3" x14ac:dyDescent="0.25">
      <c r="B570" s="169"/>
      <c r="C570" s="169"/>
    </row>
    <row r="571" spans="2:3" x14ac:dyDescent="0.25">
      <c r="B571" s="169"/>
      <c r="C571" s="169"/>
    </row>
    <row r="572" spans="2:3" x14ac:dyDescent="0.25">
      <c r="B572" s="169"/>
      <c r="C572" s="169"/>
    </row>
    <row r="573" spans="2:3" x14ac:dyDescent="0.25">
      <c r="B573" s="169"/>
      <c r="C573" s="169"/>
    </row>
    <row r="574" spans="2:3" x14ac:dyDescent="0.25">
      <c r="B574" s="169"/>
      <c r="C574" s="169"/>
    </row>
    <row r="575" spans="2:3" x14ac:dyDescent="0.25">
      <c r="B575" s="169"/>
      <c r="C575" s="169"/>
    </row>
    <row r="576" spans="2:3" x14ac:dyDescent="0.25">
      <c r="B576" s="169"/>
      <c r="C576" s="169"/>
    </row>
    <row r="577" spans="2:3" x14ac:dyDescent="0.25">
      <c r="B577" s="169"/>
      <c r="C577" s="169"/>
    </row>
    <row r="578" spans="2:3" x14ac:dyDescent="0.25">
      <c r="B578" s="169"/>
      <c r="C578" s="169"/>
    </row>
    <row r="579" spans="2:3" x14ac:dyDescent="0.25">
      <c r="B579" s="169"/>
      <c r="C579" s="169"/>
    </row>
    <row r="580" spans="2:3" x14ac:dyDescent="0.25">
      <c r="B580" s="169"/>
      <c r="C580" s="169"/>
    </row>
    <row r="581" spans="2:3" x14ac:dyDescent="0.25">
      <c r="B581" s="169"/>
      <c r="C581" s="169"/>
    </row>
    <row r="582" spans="2:3" x14ac:dyDescent="0.25">
      <c r="B582" s="169"/>
      <c r="C582" s="169"/>
    </row>
    <row r="583" spans="2:3" x14ac:dyDescent="0.25">
      <c r="B583" s="169"/>
      <c r="C583" s="169"/>
    </row>
    <row r="584" spans="2:3" x14ac:dyDescent="0.25">
      <c r="B584" s="169"/>
      <c r="C584" s="169"/>
    </row>
    <row r="585" spans="2:3" x14ac:dyDescent="0.25">
      <c r="B585" s="169"/>
      <c r="C585" s="169"/>
    </row>
    <row r="586" spans="2:3" x14ac:dyDescent="0.25">
      <c r="B586" s="169"/>
      <c r="C586" s="169"/>
    </row>
    <row r="587" spans="2:3" x14ac:dyDescent="0.25">
      <c r="B587" s="169"/>
      <c r="C587" s="169"/>
    </row>
    <row r="588" spans="2:3" x14ac:dyDescent="0.25">
      <c r="B588" s="169"/>
      <c r="C588" s="169"/>
    </row>
    <row r="589" spans="2:3" x14ac:dyDescent="0.25">
      <c r="B589" s="169"/>
      <c r="C589" s="169"/>
    </row>
    <row r="590" spans="2:3" x14ac:dyDescent="0.25">
      <c r="B590" s="169"/>
      <c r="C590" s="169"/>
    </row>
    <row r="591" spans="2:3" x14ac:dyDescent="0.25">
      <c r="B591" s="169"/>
      <c r="C591" s="169"/>
    </row>
    <row r="592" spans="2:3" x14ac:dyDescent="0.25">
      <c r="B592" s="169"/>
      <c r="C592" s="169"/>
    </row>
    <row r="593" spans="2:3" x14ac:dyDescent="0.25">
      <c r="B593" s="169"/>
      <c r="C593" s="169"/>
    </row>
    <row r="594" spans="2:3" x14ac:dyDescent="0.25">
      <c r="B594" s="169"/>
      <c r="C594" s="169"/>
    </row>
    <row r="595" spans="2:3" x14ac:dyDescent="0.25">
      <c r="B595" s="169"/>
      <c r="C595" s="169"/>
    </row>
    <row r="596" spans="2:3" x14ac:dyDescent="0.25">
      <c r="B596" s="169"/>
      <c r="C596" s="169"/>
    </row>
    <row r="597" spans="2:3" x14ac:dyDescent="0.25">
      <c r="B597" s="169"/>
      <c r="C597" s="169"/>
    </row>
    <row r="598" spans="2:3" x14ac:dyDescent="0.25">
      <c r="B598" s="169"/>
      <c r="C598" s="169"/>
    </row>
    <row r="599" spans="2:3" x14ac:dyDescent="0.25">
      <c r="B599" s="169"/>
      <c r="C599" s="169"/>
    </row>
    <row r="600" spans="2:3" x14ac:dyDescent="0.25">
      <c r="B600" s="169"/>
      <c r="C600" s="169"/>
    </row>
    <row r="601" spans="2:3" x14ac:dyDescent="0.25">
      <c r="B601" s="169"/>
      <c r="C601" s="169"/>
    </row>
    <row r="602" spans="2:3" x14ac:dyDescent="0.25">
      <c r="B602" s="169"/>
      <c r="C602" s="169"/>
    </row>
    <row r="603" spans="2:3" x14ac:dyDescent="0.25">
      <c r="B603" s="169"/>
      <c r="C603" s="169"/>
    </row>
    <row r="604" spans="2:3" x14ac:dyDescent="0.25">
      <c r="B604" s="169"/>
      <c r="C604" s="169"/>
    </row>
    <row r="605" spans="2:3" x14ac:dyDescent="0.25">
      <c r="B605" s="169"/>
      <c r="C605" s="169"/>
    </row>
    <row r="606" spans="2:3" x14ac:dyDescent="0.25">
      <c r="B606" s="169"/>
      <c r="C606" s="169"/>
    </row>
    <row r="607" spans="2:3" x14ac:dyDescent="0.25">
      <c r="B607" s="169"/>
      <c r="C607" s="169"/>
    </row>
    <row r="608" spans="2:3" x14ac:dyDescent="0.25">
      <c r="B608" s="169"/>
      <c r="C608" s="169"/>
    </row>
    <row r="609" spans="2:3" x14ac:dyDescent="0.25">
      <c r="B609" s="169"/>
      <c r="C609" s="169"/>
    </row>
    <row r="610" spans="2:3" x14ac:dyDescent="0.25">
      <c r="B610" s="169"/>
      <c r="C610" s="169"/>
    </row>
    <row r="611" spans="2:3" x14ac:dyDescent="0.25">
      <c r="B611" s="169"/>
      <c r="C611" s="169"/>
    </row>
    <row r="612" spans="2:3" x14ac:dyDescent="0.25">
      <c r="B612" s="169"/>
      <c r="C612" s="169"/>
    </row>
    <row r="613" spans="2:3" x14ac:dyDescent="0.25">
      <c r="B613" s="169"/>
      <c r="C613" s="169"/>
    </row>
    <row r="614" spans="2:3" x14ac:dyDescent="0.25">
      <c r="B614" s="169"/>
      <c r="C614" s="169"/>
    </row>
    <row r="615" spans="2:3" x14ac:dyDescent="0.25">
      <c r="B615" s="169"/>
      <c r="C615" s="169"/>
    </row>
    <row r="616" spans="2:3" x14ac:dyDescent="0.25">
      <c r="B616" s="169"/>
      <c r="C616" s="169"/>
    </row>
    <row r="617" spans="2:3" x14ac:dyDescent="0.25">
      <c r="B617" s="169"/>
      <c r="C617" s="169"/>
    </row>
    <row r="618" spans="2:3" x14ac:dyDescent="0.25">
      <c r="B618" s="169"/>
      <c r="C618" s="169"/>
    </row>
    <row r="619" spans="2:3" x14ac:dyDescent="0.25">
      <c r="B619" s="169"/>
      <c r="C619" s="169"/>
    </row>
    <row r="620" spans="2:3" x14ac:dyDescent="0.25">
      <c r="B620" s="169"/>
      <c r="C620" s="169"/>
    </row>
    <row r="621" spans="2:3" x14ac:dyDescent="0.25">
      <c r="B621" s="169"/>
      <c r="C621" s="169"/>
    </row>
    <row r="622" spans="2:3" x14ac:dyDescent="0.25">
      <c r="B622" s="169"/>
      <c r="C622" s="169"/>
    </row>
    <row r="623" spans="2:3" x14ac:dyDescent="0.25">
      <c r="B623" s="169"/>
      <c r="C623" s="169"/>
    </row>
    <row r="624" spans="2:3" x14ac:dyDescent="0.25">
      <c r="B624" s="169"/>
      <c r="C624" s="169"/>
    </row>
    <row r="625" spans="2:3" x14ac:dyDescent="0.25">
      <c r="B625" s="169"/>
      <c r="C625" s="169"/>
    </row>
    <row r="626" spans="2:3" x14ac:dyDescent="0.25">
      <c r="B626" s="169"/>
      <c r="C626" s="169"/>
    </row>
    <row r="627" spans="2:3" x14ac:dyDescent="0.25">
      <c r="B627" s="169"/>
      <c r="C627" s="169"/>
    </row>
    <row r="628" spans="2:3" x14ac:dyDescent="0.25">
      <c r="B628" s="169"/>
      <c r="C628" s="169"/>
    </row>
    <row r="629" spans="2:3" x14ac:dyDescent="0.25">
      <c r="B629" s="169"/>
      <c r="C629" s="169"/>
    </row>
    <row r="630" spans="2:3" x14ac:dyDescent="0.25">
      <c r="B630" s="169"/>
      <c r="C630" s="169"/>
    </row>
    <row r="631" spans="2:3" x14ac:dyDescent="0.25">
      <c r="B631" s="169"/>
      <c r="C631" s="169"/>
    </row>
    <row r="632" spans="2:3" x14ac:dyDescent="0.25">
      <c r="B632" s="169"/>
      <c r="C632" s="169"/>
    </row>
    <row r="633" spans="2:3" x14ac:dyDescent="0.25">
      <c r="B633" s="169"/>
      <c r="C633" s="169"/>
    </row>
    <row r="634" spans="2:3" x14ac:dyDescent="0.25">
      <c r="B634" s="169"/>
      <c r="C634" s="169"/>
    </row>
    <row r="635" spans="2:3" x14ac:dyDescent="0.25">
      <c r="B635" s="169"/>
      <c r="C635" s="169"/>
    </row>
    <row r="636" spans="2:3" x14ac:dyDescent="0.25">
      <c r="B636" s="169"/>
      <c r="C636" s="169"/>
    </row>
    <row r="637" spans="2:3" x14ac:dyDescent="0.25">
      <c r="B637" s="169"/>
      <c r="C637" s="169"/>
    </row>
    <row r="638" spans="2:3" x14ac:dyDescent="0.25">
      <c r="B638" s="169"/>
      <c r="C638" s="169"/>
    </row>
    <row r="639" spans="2:3" x14ac:dyDescent="0.25">
      <c r="B639" s="169"/>
      <c r="C639" s="169"/>
    </row>
    <row r="640" spans="2:3" x14ac:dyDescent="0.25">
      <c r="B640" s="169"/>
      <c r="C640" s="169"/>
    </row>
    <row r="641" spans="2:3" x14ac:dyDescent="0.25">
      <c r="B641" s="169"/>
      <c r="C641" s="169"/>
    </row>
    <row r="642" spans="2:3" x14ac:dyDescent="0.25">
      <c r="B642" s="169"/>
      <c r="C642" s="169"/>
    </row>
    <row r="643" spans="2:3" x14ac:dyDescent="0.25">
      <c r="B643" s="169"/>
      <c r="C643" s="169"/>
    </row>
    <row r="644" spans="2:3" x14ac:dyDescent="0.25">
      <c r="B644" s="169"/>
      <c r="C644" s="169"/>
    </row>
    <row r="645" spans="2:3" x14ac:dyDescent="0.25">
      <c r="B645" s="169"/>
      <c r="C645" s="169"/>
    </row>
    <row r="646" spans="2:3" x14ac:dyDescent="0.25">
      <c r="B646" s="169"/>
      <c r="C646" s="169"/>
    </row>
    <row r="647" spans="2:3" x14ac:dyDescent="0.25">
      <c r="B647" s="169"/>
      <c r="C647" s="169"/>
    </row>
    <row r="648" spans="2:3" x14ac:dyDescent="0.25">
      <c r="B648" s="169"/>
      <c r="C648" s="169"/>
    </row>
    <row r="649" spans="2:3" x14ac:dyDescent="0.25">
      <c r="B649" s="169"/>
      <c r="C649" s="169"/>
    </row>
    <row r="650" spans="2:3" x14ac:dyDescent="0.25">
      <c r="B650" s="169"/>
      <c r="C650" s="169"/>
    </row>
    <row r="651" spans="2:3" x14ac:dyDescent="0.25">
      <c r="B651" s="169"/>
      <c r="C651" s="169"/>
    </row>
    <row r="652" spans="2:3" x14ac:dyDescent="0.25">
      <c r="B652" s="169"/>
      <c r="C652" s="169"/>
    </row>
    <row r="653" spans="2:3" x14ac:dyDescent="0.25">
      <c r="B653" s="169"/>
      <c r="C653" s="169"/>
    </row>
    <row r="654" spans="2:3" x14ac:dyDescent="0.25">
      <c r="B654" s="169"/>
      <c r="C654" s="169"/>
    </row>
    <row r="655" spans="2:3" x14ac:dyDescent="0.25">
      <c r="B655" s="169"/>
      <c r="C655" s="169"/>
    </row>
    <row r="656" spans="2:3" x14ac:dyDescent="0.25">
      <c r="B656" s="169"/>
      <c r="C656" s="169"/>
    </row>
    <row r="657" spans="2:3" x14ac:dyDescent="0.25">
      <c r="B657" s="169"/>
      <c r="C657" s="169"/>
    </row>
    <row r="658" spans="2:3" x14ac:dyDescent="0.25">
      <c r="B658" s="169"/>
      <c r="C658" s="169"/>
    </row>
    <row r="659" spans="2:3" x14ac:dyDescent="0.25">
      <c r="B659" s="169"/>
      <c r="C659" s="169"/>
    </row>
    <row r="660" spans="2:3" x14ac:dyDescent="0.25">
      <c r="B660" s="169"/>
      <c r="C660" s="169"/>
    </row>
    <row r="661" spans="2:3" x14ac:dyDescent="0.25">
      <c r="B661" s="169"/>
      <c r="C661" s="169"/>
    </row>
    <row r="662" spans="2:3" x14ac:dyDescent="0.25">
      <c r="B662" s="169"/>
      <c r="C662" s="169"/>
    </row>
    <row r="663" spans="2:3" x14ac:dyDescent="0.25">
      <c r="B663" s="169"/>
      <c r="C663" s="169"/>
    </row>
    <row r="664" spans="2:3" x14ac:dyDescent="0.25">
      <c r="B664" s="169"/>
      <c r="C664" s="169"/>
    </row>
    <row r="665" spans="2:3" x14ac:dyDescent="0.25">
      <c r="B665" s="169"/>
      <c r="C665" s="169"/>
    </row>
    <row r="666" spans="2:3" x14ac:dyDescent="0.25">
      <c r="B666" s="169"/>
      <c r="C666" s="169"/>
    </row>
    <row r="667" spans="2:3" x14ac:dyDescent="0.25">
      <c r="B667" s="169"/>
      <c r="C667" s="169"/>
    </row>
    <row r="668" spans="2:3" x14ac:dyDescent="0.25">
      <c r="B668" s="169"/>
      <c r="C668" s="169"/>
    </row>
    <row r="669" spans="2:3" x14ac:dyDescent="0.25">
      <c r="B669" s="169"/>
      <c r="C669" s="169"/>
    </row>
    <row r="670" spans="2:3" x14ac:dyDescent="0.25">
      <c r="B670" s="169"/>
      <c r="C670" s="169"/>
    </row>
    <row r="671" spans="2:3" x14ac:dyDescent="0.25">
      <c r="B671" s="169"/>
      <c r="C671" s="169"/>
    </row>
    <row r="672" spans="2:3" x14ac:dyDescent="0.25">
      <c r="B672" s="169"/>
      <c r="C672" s="169"/>
    </row>
    <row r="673" spans="2:3" x14ac:dyDescent="0.25">
      <c r="B673" s="169"/>
      <c r="C673" s="169"/>
    </row>
    <row r="674" spans="2:3" x14ac:dyDescent="0.25">
      <c r="B674" s="169"/>
      <c r="C674" s="169"/>
    </row>
    <row r="675" spans="2:3" x14ac:dyDescent="0.25">
      <c r="B675" s="169"/>
      <c r="C675" s="169"/>
    </row>
    <row r="676" spans="2:3" x14ac:dyDescent="0.25">
      <c r="B676" s="169"/>
      <c r="C676" s="169"/>
    </row>
    <row r="677" spans="2:3" x14ac:dyDescent="0.25">
      <c r="B677" s="169"/>
      <c r="C677" s="169"/>
    </row>
    <row r="678" spans="2:3" x14ac:dyDescent="0.25">
      <c r="B678" s="169"/>
      <c r="C678" s="169"/>
    </row>
    <row r="679" spans="2:3" x14ac:dyDescent="0.25">
      <c r="B679" s="169"/>
      <c r="C679" s="169"/>
    </row>
    <row r="680" spans="2:3" x14ac:dyDescent="0.25">
      <c r="B680" s="169"/>
      <c r="C680" s="169"/>
    </row>
    <row r="681" spans="2:3" x14ac:dyDescent="0.25">
      <c r="B681" s="169"/>
      <c r="C681" s="169"/>
    </row>
    <row r="682" spans="2:3" x14ac:dyDescent="0.25">
      <c r="B682" s="169"/>
      <c r="C682" s="169"/>
    </row>
    <row r="683" spans="2:3" x14ac:dyDescent="0.25">
      <c r="B683" s="169"/>
      <c r="C683" s="169"/>
    </row>
    <row r="684" spans="2:3" x14ac:dyDescent="0.25">
      <c r="B684" s="169"/>
      <c r="C684" s="169"/>
    </row>
    <row r="685" spans="2:3" x14ac:dyDescent="0.25">
      <c r="B685" s="169"/>
      <c r="C685" s="169"/>
    </row>
    <row r="686" spans="2:3" x14ac:dyDescent="0.25">
      <c r="B686" s="169"/>
      <c r="C686" s="169"/>
    </row>
    <row r="687" spans="2:3" x14ac:dyDescent="0.25">
      <c r="B687" s="169"/>
      <c r="C687" s="169"/>
    </row>
    <row r="688" spans="2:3" x14ac:dyDescent="0.25">
      <c r="B688" s="169"/>
      <c r="C688" s="169"/>
    </row>
    <row r="689" spans="2:3" x14ac:dyDescent="0.25">
      <c r="B689" s="169"/>
      <c r="C689" s="169"/>
    </row>
    <row r="690" spans="2:3" x14ac:dyDescent="0.25">
      <c r="B690" s="169"/>
      <c r="C690" s="169"/>
    </row>
    <row r="691" spans="2:3" x14ac:dyDescent="0.25">
      <c r="B691" s="169"/>
      <c r="C691" s="169"/>
    </row>
    <row r="692" spans="2:3" x14ac:dyDescent="0.25">
      <c r="B692" s="169"/>
      <c r="C692" s="169"/>
    </row>
    <row r="693" spans="2:3" x14ac:dyDescent="0.25">
      <c r="B693" s="169"/>
      <c r="C693" s="169"/>
    </row>
    <row r="694" spans="2:3" x14ac:dyDescent="0.25">
      <c r="B694" s="169"/>
      <c r="C694" s="169"/>
    </row>
    <row r="695" spans="2:3" x14ac:dyDescent="0.25">
      <c r="B695" s="169"/>
      <c r="C695" s="169"/>
    </row>
    <row r="696" spans="2:3" x14ac:dyDescent="0.25">
      <c r="B696" s="169"/>
      <c r="C696" s="169"/>
    </row>
    <row r="697" spans="2:3" x14ac:dyDescent="0.25">
      <c r="B697" s="169"/>
      <c r="C697" s="169"/>
    </row>
    <row r="698" spans="2:3" x14ac:dyDescent="0.25">
      <c r="B698" s="169"/>
      <c r="C698" s="169"/>
    </row>
    <row r="699" spans="2:3" x14ac:dyDescent="0.25">
      <c r="B699" s="169"/>
      <c r="C699" s="169"/>
    </row>
    <row r="700" spans="2:3" x14ac:dyDescent="0.25">
      <c r="B700" s="169"/>
      <c r="C700" s="169"/>
    </row>
    <row r="701" spans="2:3" x14ac:dyDescent="0.25">
      <c r="B701" s="169"/>
      <c r="C701" s="169"/>
    </row>
    <row r="702" spans="2:3" x14ac:dyDescent="0.25">
      <c r="B702" s="169"/>
      <c r="C702" s="169"/>
    </row>
    <row r="703" spans="2:3" x14ac:dyDescent="0.25">
      <c r="B703" s="169"/>
      <c r="C703" s="169"/>
    </row>
    <row r="704" spans="2:3" x14ac:dyDescent="0.25">
      <c r="B704" s="169"/>
      <c r="C704" s="169"/>
    </row>
    <row r="705" spans="2:3" x14ac:dyDescent="0.25">
      <c r="B705" s="169"/>
      <c r="C705" s="169"/>
    </row>
    <row r="706" spans="2:3" x14ac:dyDescent="0.25">
      <c r="B706" s="169"/>
      <c r="C706" s="169"/>
    </row>
    <row r="707" spans="2:3" x14ac:dyDescent="0.25">
      <c r="B707" s="169"/>
      <c r="C707" s="169"/>
    </row>
    <row r="708" spans="2:3" x14ac:dyDescent="0.25">
      <c r="B708" s="169"/>
      <c r="C708" s="169"/>
    </row>
    <row r="709" spans="2:3" x14ac:dyDescent="0.25">
      <c r="B709" s="169"/>
      <c r="C709" s="169"/>
    </row>
    <row r="710" spans="2:3" x14ac:dyDescent="0.25">
      <c r="B710" s="169"/>
      <c r="C710" s="169"/>
    </row>
    <row r="711" spans="2:3" x14ac:dyDescent="0.25">
      <c r="B711" s="169"/>
      <c r="C711" s="169"/>
    </row>
    <row r="712" spans="2:3" x14ac:dyDescent="0.25">
      <c r="B712" s="169"/>
      <c r="C712" s="169"/>
    </row>
    <row r="713" spans="2:3" x14ac:dyDescent="0.25">
      <c r="B713" s="169"/>
      <c r="C713" s="169"/>
    </row>
    <row r="714" spans="2:3" x14ac:dyDescent="0.25">
      <c r="B714" s="169"/>
      <c r="C714" s="169"/>
    </row>
    <row r="715" spans="2:3" x14ac:dyDescent="0.25">
      <c r="B715" s="169"/>
      <c r="C715" s="169"/>
    </row>
    <row r="716" spans="2:3" x14ac:dyDescent="0.25">
      <c r="B716" s="169"/>
      <c r="C716" s="169"/>
    </row>
    <row r="717" spans="2:3" x14ac:dyDescent="0.25">
      <c r="B717" s="169"/>
      <c r="C717" s="169"/>
    </row>
    <row r="718" spans="2:3" x14ac:dyDescent="0.25">
      <c r="B718" s="169"/>
      <c r="C718" s="169"/>
    </row>
    <row r="719" spans="2:3" x14ac:dyDescent="0.25">
      <c r="B719" s="169"/>
      <c r="C719" s="169"/>
    </row>
    <row r="720" spans="2:3" x14ac:dyDescent="0.25">
      <c r="B720" s="169"/>
      <c r="C720" s="169"/>
    </row>
    <row r="721" spans="2:3" x14ac:dyDescent="0.25">
      <c r="B721" s="169"/>
      <c r="C721" s="169"/>
    </row>
    <row r="722" spans="2:3" x14ac:dyDescent="0.25">
      <c r="B722" s="169"/>
      <c r="C722" s="169"/>
    </row>
    <row r="723" spans="2:3" x14ac:dyDescent="0.25">
      <c r="B723" s="169"/>
      <c r="C723" s="169"/>
    </row>
    <row r="724" spans="2:3" x14ac:dyDescent="0.25">
      <c r="B724" s="169"/>
      <c r="C724" s="169"/>
    </row>
    <row r="725" spans="2:3" x14ac:dyDescent="0.25">
      <c r="B725" s="169"/>
      <c r="C725" s="169"/>
    </row>
    <row r="726" spans="2:3" x14ac:dyDescent="0.25">
      <c r="B726" s="169"/>
      <c r="C726" s="169"/>
    </row>
    <row r="727" spans="2:3" x14ac:dyDescent="0.25">
      <c r="B727" s="169"/>
      <c r="C727" s="169"/>
    </row>
    <row r="728" spans="2:3" x14ac:dyDescent="0.25">
      <c r="B728" s="169"/>
      <c r="C728" s="169"/>
    </row>
    <row r="729" spans="2:3" x14ac:dyDescent="0.25">
      <c r="B729" s="169"/>
      <c r="C729" s="169"/>
    </row>
    <row r="730" spans="2:3" x14ac:dyDescent="0.25">
      <c r="B730" s="169"/>
      <c r="C730" s="169"/>
    </row>
    <row r="731" spans="2:3" x14ac:dyDescent="0.25">
      <c r="B731" s="169"/>
      <c r="C731" s="169"/>
    </row>
    <row r="732" spans="2:3" x14ac:dyDescent="0.25">
      <c r="B732" s="169"/>
      <c r="C732" s="169"/>
    </row>
    <row r="733" spans="2:3" x14ac:dyDescent="0.25">
      <c r="B733" s="169"/>
      <c r="C733" s="169"/>
    </row>
    <row r="734" spans="2:3" x14ac:dyDescent="0.25">
      <c r="B734" s="169"/>
      <c r="C734" s="169"/>
    </row>
    <row r="735" spans="2:3" x14ac:dyDescent="0.25">
      <c r="B735" s="169"/>
      <c r="C735" s="169"/>
    </row>
    <row r="736" spans="2:3" x14ac:dyDescent="0.25">
      <c r="B736" s="169"/>
      <c r="C736" s="169"/>
    </row>
    <row r="737" spans="2:3" x14ac:dyDescent="0.25">
      <c r="B737" s="169"/>
      <c r="C737" s="169"/>
    </row>
    <row r="738" spans="2:3" x14ac:dyDescent="0.25">
      <c r="B738" s="169"/>
      <c r="C738" s="169"/>
    </row>
    <row r="739" spans="2:3" x14ac:dyDescent="0.25">
      <c r="B739" s="169"/>
      <c r="C739" s="169"/>
    </row>
    <row r="740" spans="2:3" x14ac:dyDescent="0.25">
      <c r="B740" s="169"/>
      <c r="C740" s="169"/>
    </row>
    <row r="741" spans="2:3" x14ac:dyDescent="0.25">
      <c r="B741" s="169"/>
      <c r="C741" s="169"/>
    </row>
    <row r="742" spans="2:3" x14ac:dyDescent="0.25">
      <c r="B742" s="169"/>
      <c r="C742" s="169"/>
    </row>
    <row r="743" spans="2:3" x14ac:dyDescent="0.25">
      <c r="B743" s="169"/>
      <c r="C743" s="169"/>
    </row>
    <row r="744" spans="2:3" x14ac:dyDescent="0.25">
      <c r="B744" s="169"/>
      <c r="C744" s="169"/>
    </row>
    <row r="745" spans="2:3" x14ac:dyDescent="0.25">
      <c r="B745" s="169"/>
      <c r="C745" s="169"/>
    </row>
    <row r="746" spans="2:3" x14ac:dyDescent="0.25">
      <c r="B746" s="169"/>
      <c r="C746" s="169"/>
    </row>
    <row r="747" spans="2:3" x14ac:dyDescent="0.25">
      <c r="B747" s="169"/>
      <c r="C747" s="169"/>
    </row>
    <row r="748" spans="2:3" x14ac:dyDescent="0.25">
      <c r="B748" s="169"/>
      <c r="C748" s="169"/>
    </row>
    <row r="749" spans="2:3" x14ac:dyDescent="0.25">
      <c r="B749" s="169"/>
      <c r="C749" s="169"/>
    </row>
    <row r="750" spans="2:3" x14ac:dyDescent="0.25">
      <c r="B750" s="169"/>
      <c r="C750" s="169"/>
    </row>
    <row r="751" spans="2:3" x14ac:dyDescent="0.25">
      <c r="B751" s="169"/>
      <c r="C751" s="169"/>
    </row>
    <row r="752" spans="2:3" x14ac:dyDescent="0.25">
      <c r="B752" s="169"/>
      <c r="C752" s="169"/>
    </row>
    <row r="753" spans="2:3" x14ac:dyDescent="0.25">
      <c r="B753" s="169"/>
      <c r="C753" s="169"/>
    </row>
    <row r="754" spans="2:3" x14ac:dyDescent="0.25">
      <c r="B754" s="169"/>
      <c r="C754" s="169"/>
    </row>
    <row r="755" spans="2:3" x14ac:dyDescent="0.25">
      <c r="B755" s="169"/>
      <c r="C755" s="169"/>
    </row>
    <row r="756" spans="2:3" x14ac:dyDescent="0.25">
      <c r="B756" s="169"/>
      <c r="C756" s="169"/>
    </row>
    <row r="757" spans="2:3" x14ac:dyDescent="0.25">
      <c r="B757" s="169"/>
      <c r="C757" s="169"/>
    </row>
    <row r="758" spans="2:3" x14ac:dyDescent="0.25">
      <c r="B758" s="169"/>
      <c r="C758" s="169"/>
    </row>
    <row r="759" spans="2:3" x14ac:dyDescent="0.25">
      <c r="B759" s="169"/>
      <c r="C759" s="169"/>
    </row>
    <row r="760" spans="2:3" x14ac:dyDescent="0.25">
      <c r="B760" s="169"/>
      <c r="C760" s="169"/>
    </row>
    <row r="761" spans="2:3" x14ac:dyDescent="0.25">
      <c r="B761" s="169"/>
      <c r="C761" s="169"/>
    </row>
    <row r="762" spans="2:3" x14ac:dyDescent="0.25">
      <c r="B762" s="169"/>
      <c r="C762" s="169"/>
    </row>
    <row r="763" spans="2:3" x14ac:dyDescent="0.25">
      <c r="B763" s="169"/>
      <c r="C763" s="169"/>
    </row>
    <row r="764" spans="2:3" x14ac:dyDescent="0.25">
      <c r="B764" s="169"/>
      <c r="C764" s="169"/>
    </row>
    <row r="765" spans="2:3" x14ac:dyDescent="0.25">
      <c r="B765" s="169"/>
      <c r="C765" s="169"/>
    </row>
    <row r="766" spans="2:3" x14ac:dyDescent="0.25">
      <c r="B766" s="169"/>
      <c r="C766" s="169"/>
    </row>
    <row r="767" spans="2:3" x14ac:dyDescent="0.25">
      <c r="B767" s="169"/>
      <c r="C767" s="169"/>
    </row>
    <row r="768" spans="2:3" x14ac:dyDescent="0.25">
      <c r="B768" s="169"/>
      <c r="C768" s="169"/>
    </row>
    <row r="769" spans="2:3" x14ac:dyDescent="0.25">
      <c r="B769" s="169"/>
      <c r="C769" s="169"/>
    </row>
    <row r="770" spans="2:3" x14ac:dyDescent="0.25">
      <c r="B770" s="169"/>
      <c r="C770" s="169"/>
    </row>
    <row r="771" spans="2:3" x14ac:dyDescent="0.25">
      <c r="B771" s="169"/>
      <c r="C771" s="169"/>
    </row>
    <row r="772" spans="2:3" x14ac:dyDescent="0.25">
      <c r="B772" s="169"/>
      <c r="C772" s="169"/>
    </row>
    <row r="773" spans="2:3" x14ac:dyDescent="0.25">
      <c r="B773" s="169"/>
      <c r="C773" s="169"/>
    </row>
    <row r="774" spans="2:3" x14ac:dyDescent="0.25">
      <c r="B774" s="169"/>
      <c r="C774" s="169"/>
    </row>
    <row r="775" spans="2:3" x14ac:dyDescent="0.25">
      <c r="B775" s="169"/>
      <c r="C775" s="169"/>
    </row>
    <row r="776" spans="2:3" x14ac:dyDescent="0.25">
      <c r="B776" s="169"/>
      <c r="C776" s="169"/>
    </row>
    <row r="777" spans="2:3" x14ac:dyDescent="0.25">
      <c r="B777" s="169"/>
      <c r="C777" s="169"/>
    </row>
    <row r="778" spans="2:3" x14ac:dyDescent="0.25">
      <c r="B778" s="169"/>
      <c r="C778" s="169"/>
    </row>
    <row r="779" spans="2:3" x14ac:dyDescent="0.25">
      <c r="B779" s="169"/>
      <c r="C779" s="169"/>
    </row>
    <row r="780" spans="2:3" x14ac:dyDescent="0.25">
      <c r="B780" s="169"/>
      <c r="C780" s="169"/>
    </row>
    <row r="781" spans="2:3" x14ac:dyDescent="0.25">
      <c r="B781" s="169"/>
      <c r="C781" s="169"/>
    </row>
    <row r="782" spans="2:3" x14ac:dyDescent="0.25">
      <c r="B782" s="169"/>
      <c r="C782" s="169"/>
    </row>
    <row r="783" spans="2:3" x14ac:dyDescent="0.25">
      <c r="B783" s="169"/>
      <c r="C783" s="169"/>
    </row>
    <row r="784" spans="2:3" x14ac:dyDescent="0.25">
      <c r="B784" s="169"/>
      <c r="C784" s="169"/>
    </row>
    <row r="785" spans="2:3" x14ac:dyDescent="0.25">
      <c r="B785" s="169"/>
      <c r="C785" s="169"/>
    </row>
    <row r="786" spans="2:3" x14ac:dyDescent="0.25">
      <c r="B786" s="169"/>
      <c r="C786" s="169"/>
    </row>
    <row r="787" spans="2:3" x14ac:dyDescent="0.25">
      <c r="B787" s="169"/>
      <c r="C787" s="169"/>
    </row>
    <row r="788" spans="2:3" x14ac:dyDescent="0.25">
      <c r="B788" s="169"/>
      <c r="C788" s="169"/>
    </row>
    <row r="789" spans="2:3" x14ac:dyDescent="0.25">
      <c r="B789" s="169"/>
      <c r="C789" s="169"/>
    </row>
    <row r="790" spans="2:3" x14ac:dyDescent="0.25">
      <c r="B790" s="169"/>
      <c r="C790" s="169"/>
    </row>
    <row r="791" spans="2:3" x14ac:dyDescent="0.25">
      <c r="B791" s="169"/>
      <c r="C791" s="169"/>
    </row>
    <row r="792" spans="2:3" x14ac:dyDescent="0.25">
      <c r="B792" s="169"/>
      <c r="C792" s="169"/>
    </row>
    <row r="793" spans="2:3" x14ac:dyDescent="0.25">
      <c r="B793" s="169"/>
      <c r="C793" s="169"/>
    </row>
    <row r="794" spans="2:3" x14ac:dyDescent="0.25">
      <c r="B794" s="169"/>
      <c r="C794" s="169"/>
    </row>
    <row r="795" spans="2:3" x14ac:dyDescent="0.25">
      <c r="B795" s="169"/>
      <c r="C795" s="169"/>
    </row>
    <row r="796" spans="2:3" x14ac:dyDescent="0.25">
      <c r="B796" s="169"/>
      <c r="C796" s="169"/>
    </row>
    <row r="797" spans="2:3" x14ac:dyDescent="0.25">
      <c r="B797" s="169"/>
      <c r="C797" s="169"/>
    </row>
    <row r="798" spans="2:3" x14ac:dyDescent="0.25">
      <c r="B798" s="169"/>
      <c r="C798" s="169"/>
    </row>
    <row r="799" spans="2:3" x14ac:dyDescent="0.25">
      <c r="B799" s="169"/>
      <c r="C799" s="169"/>
    </row>
    <row r="800" spans="2:3" x14ac:dyDescent="0.25">
      <c r="B800" s="169"/>
      <c r="C800" s="169"/>
    </row>
    <row r="801" spans="2:3" x14ac:dyDescent="0.25">
      <c r="B801" s="169"/>
      <c r="C801" s="169"/>
    </row>
    <row r="802" spans="2:3" x14ac:dyDescent="0.25">
      <c r="B802" s="169"/>
      <c r="C802" s="169"/>
    </row>
    <row r="803" spans="2:3" x14ac:dyDescent="0.25">
      <c r="B803" s="169"/>
      <c r="C803" s="169"/>
    </row>
    <row r="804" spans="2:3" x14ac:dyDescent="0.25">
      <c r="B804" s="169"/>
      <c r="C804" s="169"/>
    </row>
    <row r="805" spans="2:3" x14ac:dyDescent="0.25">
      <c r="B805" s="169"/>
      <c r="C805" s="169"/>
    </row>
    <row r="806" spans="2:3" x14ac:dyDescent="0.25">
      <c r="B806" s="169"/>
      <c r="C806" s="169"/>
    </row>
    <row r="807" spans="2:3" x14ac:dyDescent="0.25">
      <c r="B807" s="169"/>
      <c r="C807" s="169"/>
    </row>
    <row r="808" spans="2:3" x14ac:dyDescent="0.25">
      <c r="B808" s="169"/>
      <c r="C808" s="169"/>
    </row>
    <row r="809" spans="2:3" x14ac:dyDescent="0.25">
      <c r="B809" s="169"/>
      <c r="C809" s="169"/>
    </row>
    <row r="810" spans="2:3" x14ac:dyDescent="0.25">
      <c r="B810" s="169"/>
      <c r="C810" s="169"/>
    </row>
    <row r="811" spans="2:3" x14ac:dyDescent="0.25">
      <c r="B811" s="169"/>
      <c r="C811" s="169"/>
    </row>
    <row r="812" spans="2:3" x14ac:dyDescent="0.25">
      <c r="B812" s="169"/>
      <c r="C812" s="169"/>
    </row>
    <row r="813" spans="2:3" x14ac:dyDescent="0.25">
      <c r="B813" s="169"/>
      <c r="C813" s="169"/>
    </row>
    <row r="814" spans="2:3" x14ac:dyDescent="0.25">
      <c r="B814" s="169"/>
      <c r="C814" s="169"/>
    </row>
    <row r="815" spans="2:3" x14ac:dyDescent="0.25">
      <c r="B815" s="169"/>
      <c r="C815" s="169"/>
    </row>
    <row r="816" spans="2:3" x14ac:dyDescent="0.25">
      <c r="B816" s="169"/>
      <c r="C816" s="169"/>
    </row>
    <row r="817" spans="2:3" x14ac:dyDescent="0.25">
      <c r="B817" s="169"/>
      <c r="C817" s="169"/>
    </row>
    <row r="818" spans="2:3" x14ac:dyDescent="0.25">
      <c r="B818" s="169"/>
      <c r="C818" s="169"/>
    </row>
    <row r="819" spans="2:3" x14ac:dyDescent="0.25">
      <c r="B819" s="169"/>
      <c r="C819" s="169"/>
    </row>
    <row r="820" spans="2:3" x14ac:dyDescent="0.25">
      <c r="B820" s="169"/>
      <c r="C820" s="169"/>
    </row>
    <row r="821" spans="2:3" x14ac:dyDescent="0.25">
      <c r="B821" s="169"/>
      <c r="C821" s="169"/>
    </row>
    <row r="822" spans="2:3" x14ac:dyDescent="0.25">
      <c r="B822" s="169"/>
      <c r="C822" s="169"/>
    </row>
    <row r="823" spans="2:3" x14ac:dyDescent="0.25">
      <c r="B823" s="169"/>
      <c r="C823" s="169"/>
    </row>
    <row r="824" spans="2:3" x14ac:dyDescent="0.25">
      <c r="B824" s="169"/>
      <c r="C824" s="169"/>
    </row>
    <row r="825" spans="2:3" x14ac:dyDescent="0.25">
      <c r="B825" s="169"/>
      <c r="C825" s="169"/>
    </row>
    <row r="826" spans="2:3" x14ac:dyDescent="0.25">
      <c r="B826" s="169"/>
      <c r="C826" s="169"/>
    </row>
    <row r="827" spans="2:3" x14ac:dyDescent="0.25">
      <c r="B827" s="169"/>
      <c r="C827" s="169"/>
    </row>
    <row r="828" spans="2:3" x14ac:dyDescent="0.25">
      <c r="B828" s="169"/>
      <c r="C828" s="169"/>
    </row>
    <row r="829" spans="2:3" x14ac:dyDescent="0.25">
      <c r="B829" s="169"/>
      <c r="C829" s="169"/>
    </row>
    <row r="830" spans="2:3" x14ac:dyDescent="0.25">
      <c r="B830" s="169"/>
      <c r="C830" s="169"/>
    </row>
    <row r="831" spans="2:3" x14ac:dyDescent="0.25">
      <c r="B831" s="169"/>
      <c r="C831" s="169"/>
    </row>
    <row r="832" spans="2:3" x14ac:dyDescent="0.25">
      <c r="B832" s="169"/>
      <c r="C832" s="169"/>
    </row>
    <row r="833" spans="2:3" x14ac:dyDescent="0.25">
      <c r="B833" s="169"/>
      <c r="C833" s="169"/>
    </row>
    <row r="834" spans="2:3" x14ac:dyDescent="0.25">
      <c r="B834" s="169"/>
      <c r="C834" s="169"/>
    </row>
    <row r="835" spans="2:3" x14ac:dyDescent="0.25">
      <c r="B835" s="169"/>
      <c r="C835" s="169"/>
    </row>
    <row r="836" spans="2:3" x14ac:dyDescent="0.25">
      <c r="B836" s="169"/>
      <c r="C836" s="169"/>
    </row>
    <row r="837" spans="2:3" x14ac:dyDescent="0.25">
      <c r="B837" s="169"/>
      <c r="C837" s="169"/>
    </row>
    <row r="838" spans="2:3" x14ac:dyDescent="0.25">
      <c r="B838" s="169"/>
      <c r="C838" s="169"/>
    </row>
    <row r="839" spans="2:3" x14ac:dyDescent="0.25">
      <c r="B839" s="169"/>
      <c r="C839" s="169"/>
    </row>
    <row r="840" spans="2:3" x14ac:dyDescent="0.25">
      <c r="B840" s="169"/>
      <c r="C840" s="169"/>
    </row>
    <row r="841" spans="2:3" x14ac:dyDescent="0.25">
      <c r="B841" s="169"/>
      <c r="C841" s="169"/>
    </row>
    <row r="842" spans="2:3" x14ac:dyDescent="0.25">
      <c r="B842" s="169"/>
      <c r="C842" s="169"/>
    </row>
    <row r="843" spans="2:3" x14ac:dyDescent="0.25">
      <c r="B843" s="169"/>
      <c r="C843" s="169"/>
    </row>
    <row r="844" spans="2:3" x14ac:dyDescent="0.25">
      <c r="B844" s="169"/>
      <c r="C844" s="169"/>
    </row>
    <row r="845" spans="2:3" x14ac:dyDescent="0.25">
      <c r="B845" s="169"/>
      <c r="C845" s="169"/>
    </row>
    <row r="846" spans="2:3" x14ac:dyDescent="0.25">
      <c r="B846" s="169"/>
      <c r="C846" s="169"/>
    </row>
    <row r="847" spans="2:3" x14ac:dyDescent="0.25">
      <c r="B847" s="169"/>
      <c r="C847" s="169"/>
    </row>
    <row r="848" spans="2:3" x14ac:dyDescent="0.25">
      <c r="B848" s="169"/>
      <c r="C848" s="169"/>
    </row>
    <row r="849" spans="2:3" x14ac:dyDescent="0.25">
      <c r="B849" s="169"/>
      <c r="C849" s="169"/>
    </row>
    <row r="850" spans="2:3" x14ac:dyDescent="0.25">
      <c r="B850" s="169"/>
      <c r="C850" s="169"/>
    </row>
    <row r="851" spans="2:3" x14ac:dyDescent="0.25">
      <c r="B851" s="169"/>
      <c r="C851" s="169"/>
    </row>
    <row r="852" spans="2:3" x14ac:dyDescent="0.25">
      <c r="B852" s="169"/>
      <c r="C852" s="169"/>
    </row>
    <row r="853" spans="2:3" x14ac:dyDescent="0.25">
      <c r="B853" s="169"/>
      <c r="C853" s="169"/>
    </row>
    <row r="854" spans="2:3" x14ac:dyDescent="0.25">
      <c r="B854" s="169"/>
      <c r="C854" s="169"/>
    </row>
    <row r="855" spans="2:3" x14ac:dyDescent="0.25">
      <c r="B855" s="169"/>
      <c r="C855" s="169"/>
    </row>
    <row r="856" spans="2:3" x14ac:dyDescent="0.25">
      <c r="B856" s="169"/>
      <c r="C856" s="169"/>
    </row>
    <row r="857" spans="2:3" x14ac:dyDescent="0.25">
      <c r="B857" s="169"/>
      <c r="C857" s="169"/>
    </row>
    <row r="858" spans="2:3" x14ac:dyDescent="0.25">
      <c r="B858" s="169"/>
      <c r="C858" s="169"/>
    </row>
    <row r="859" spans="2:3" x14ac:dyDescent="0.25">
      <c r="B859" s="169"/>
      <c r="C859" s="169"/>
    </row>
    <row r="860" spans="2:3" x14ac:dyDescent="0.25">
      <c r="B860" s="169"/>
      <c r="C860" s="169"/>
    </row>
    <row r="861" spans="2:3" x14ac:dyDescent="0.25">
      <c r="B861" s="169"/>
      <c r="C861" s="169"/>
    </row>
    <row r="862" spans="2:3" x14ac:dyDescent="0.25">
      <c r="B862" s="169"/>
      <c r="C862" s="169"/>
    </row>
    <row r="863" spans="2:3" x14ac:dyDescent="0.25">
      <c r="B863" s="169"/>
      <c r="C863" s="169"/>
    </row>
    <row r="864" spans="2:3" x14ac:dyDescent="0.25">
      <c r="B864" s="169"/>
      <c r="C864" s="169"/>
    </row>
    <row r="865" spans="2:3" x14ac:dyDescent="0.25">
      <c r="B865" s="169"/>
      <c r="C865" s="169"/>
    </row>
    <row r="866" spans="2:3" x14ac:dyDescent="0.25">
      <c r="B866" s="169"/>
      <c r="C866" s="169"/>
    </row>
    <row r="867" spans="2:3" x14ac:dyDescent="0.25">
      <c r="B867" s="169"/>
      <c r="C867" s="169"/>
    </row>
    <row r="868" spans="2:3" x14ac:dyDescent="0.25">
      <c r="B868" s="169"/>
      <c r="C868" s="169"/>
    </row>
    <row r="869" spans="2:3" x14ac:dyDescent="0.25">
      <c r="B869" s="169"/>
      <c r="C869" s="169"/>
    </row>
    <row r="870" spans="2:3" x14ac:dyDescent="0.25">
      <c r="B870" s="169"/>
      <c r="C870" s="169"/>
    </row>
    <row r="871" spans="2:3" x14ac:dyDescent="0.25">
      <c r="B871" s="169"/>
      <c r="C871" s="169"/>
    </row>
    <row r="872" spans="2:3" x14ac:dyDescent="0.25">
      <c r="B872" s="169"/>
      <c r="C872" s="169"/>
    </row>
    <row r="873" spans="2:3" x14ac:dyDescent="0.25">
      <c r="B873" s="169"/>
      <c r="C873" s="169"/>
    </row>
    <row r="874" spans="2:3" x14ac:dyDescent="0.25">
      <c r="B874" s="169"/>
      <c r="C874" s="169"/>
    </row>
    <row r="875" spans="2:3" x14ac:dyDescent="0.25">
      <c r="B875" s="169"/>
      <c r="C875" s="169"/>
    </row>
    <row r="876" spans="2:3" x14ac:dyDescent="0.25">
      <c r="B876" s="169"/>
      <c r="C876" s="169"/>
    </row>
    <row r="877" spans="2:3" x14ac:dyDescent="0.25">
      <c r="B877" s="169"/>
      <c r="C877" s="169"/>
    </row>
    <row r="878" spans="2:3" x14ac:dyDescent="0.25">
      <c r="B878" s="169"/>
      <c r="C878" s="169"/>
    </row>
    <row r="879" spans="2:3" x14ac:dyDescent="0.25">
      <c r="B879" s="169"/>
      <c r="C879" s="169"/>
    </row>
    <row r="880" spans="2:3" x14ac:dyDescent="0.25">
      <c r="B880" s="169"/>
      <c r="C880" s="169"/>
    </row>
    <row r="881" spans="2:3" x14ac:dyDescent="0.25">
      <c r="B881" s="169"/>
      <c r="C881" s="169"/>
    </row>
    <row r="882" spans="2:3" x14ac:dyDescent="0.25">
      <c r="B882" s="169"/>
      <c r="C882" s="169"/>
    </row>
    <row r="883" spans="2:3" x14ac:dyDescent="0.25">
      <c r="B883" s="169"/>
      <c r="C883" s="169"/>
    </row>
    <row r="884" spans="2:3" x14ac:dyDescent="0.25">
      <c r="B884" s="169"/>
      <c r="C884" s="169"/>
    </row>
    <row r="885" spans="2:3" x14ac:dyDescent="0.25">
      <c r="B885" s="169"/>
      <c r="C885" s="169"/>
    </row>
    <row r="886" spans="2:3" x14ac:dyDescent="0.25">
      <c r="B886" s="169"/>
      <c r="C886" s="169"/>
    </row>
    <row r="887" spans="2:3" x14ac:dyDescent="0.25">
      <c r="B887" s="169"/>
      <c r="C887" s="169"/>
    </row>
    <row r="888" spans="2:3" x14ac:dyDescent="0.25">
      <c r="B888" s="169"/>
      <c r="C888" s="169"/>
    </row>
    <row r="889" spans="2:3" x14ac:dyDescent="0.25">
      <c r="B889" s="169"/>
      <c r="C889" s="169"/>
    </row>
    <row r="890" spans="2:3" x14ac:dyDescent="0.25">
      <c r="B890" s="169"/>
      <c r="C890" s="169"/>
    </row>
    <row r="891" spans="2:3" x14ac:dyDescent="0.25">
      <c r="B891" s="169"/>
      <c r="C891" s="169"/>
    </row>
    <row r="892" spans="2:3" x14ac:dyDescent="0.25">
      <c r="B892" s="169"/>
      <c r="C892" s="169"/>
    </row>
    <row r="893" spans="2:3" x14ac:dyDescent="0.25">
      <c r="B893" s="169"/>
      <c r="C893" s="169"/>
    </row>
    <row r="894" spans="2:3" x14ac:dyDescent="0.25">
      <c r="B894" s="169"/>
      <c r="C894" s="169"/>
    </row>
    <row r="895" spans="2:3" x14ac:dyDescent="0.25">
      <c r="B895" s="169"/>
      <c r="C895" s="169"/>
    </row>
    <row r="896" spans="2:3" x14ac:dyDescent="0.25">
      <c r="B896" s="169"/>
      <c r="C896" s="169"/>
    </row>
    <row r="897" spans="2:3" x14ac:dyDescent="0.25">
      <c r="B897" s="169"/>
      <c r="C897" s="169"/>
    </row>
    <row r="898" spans="2:3" x14ac:dyDescent="0.25">
      <c r="B898" s="169"/>
      <c r="C898" s="169"/>
    </row>
    <row r="899" spans="2:3" x14ac:dyDescent="0.25">
      <c r="B899" s="169"/>
      <c r="C899" s="169"/>
    </row>
    <row r="900" spans="2:3" x14ac:dyDescent="0.25">
      <c r="B900" s="169"/>
      <c r="C900" s="169"/>
    </row>
    <row r="901" spans="2:3" x14ac:dyDescent="0.25">
      <c r="B901" s="169"/>
      <c r="C901" s="169"/>
    </row>
    <row r="902" spans="2:3" x14ac:dyDescent="0.25">
      <c r="B902" s="169"/>
      <c r="C902" s="169"/>
    </row>
    <row r="903" spans="2:3" x14ac:dyDescent="0.25">
      <c r="B903" s="169"/>
      <c r="C903" s="169"/>
    </row>
    <row r="904" spans="2:3" x14ac:dyDescent="0.25">
      <c r="B904" s="169"/>
      <c r="C904" s="169"/>
    </row>
    <row r="905" spans="2:3" x14ac:dyDescent="0.25">
      <c r="B905" s="169"/>
      <c r="C905" s="169"/>
    </row>
    <row r="906" spans="2:3" x14ac:dyDescent="0.25">
      <c r="B906" s="169"/>
      <c r="C906" s="169"/>
    </row>
    <row r="907" spans="2:3" x14ac:dyDescent="0.25">
      <c r="B907" s="169"/>
      <c r="C907" s="169"/>
    </row>
    <row r="908" spans="2:3" x14ac:dyDescent="0.25">
      <c r="B908" s="169"/>
      <c r="C908" s="169"/>
    </row>
    <row r="909" spans="2:3" x14ac:dyDescent="0.25">
      <c r="B909" s="169"/>
      <c r="C909" s="169"/>
    </row>
    <row r="910" spans="2:3" x14ac:dyDescent="0.25">
      <c r="B910" s="169"/>
      <c r="C910" s="169"/>
    </row>
    <row r="911" spans="2:3" x14ac:dyDescent="0.25">
      <c r="B911" s="169"/>
      <c r="C911" s="169"/>
    </row>
    <row r="912" spans="2:3" x14ac:dyDescent="0.25">
      <c r="B912" s="169"/>
      <c r="C912" s="169"/>
    </row>
    <row r="913" spans="2:3" x14ac:dyDescent="0.25">
      <c r="B913" s="169"/>
      <c r="C913" s="169"/>
    </row>
    <row r="914" spans="2:3" x14ac:dyDescent="0.25">
      <c r="B914" s="169"/>
      <c r="C914" s="169"/>
    </row>
    <row r="915" spans="2:3" x14ac:dyDescent="0.25">
      <c r="B915" s="169"/>
      <c r="C915" s="169"/>
    </row>
    <row r="916" spans="2:3" x14ac:dyDescent="0.25">
      <c r="B916" s="169"/>
      <c r="C916" s="169"/>
    </row>
    <row r="917" spans="2:3" x14ac:dyDescent="0.25">
      <c r="B917" s="169"/>
      <c r="C917" s="169"/>
    </row>
    <row r="918" spans="2:3" x14ac:dyDescent="0.25">
      <c r="B918" s="169"/>
      <c r="C918" s="169"/>
    </row>
    <row r="919" spans="2:3" x14ac:dyDescent="0.25">
      <c r="B919" s="169"/>
      <c r="C919" s="169"/>
    </row>
    <row r="920" spans="2:3" x14ac:dyDescent="0.25">
      <c r="B920" s="169"/>
      <c r="C920" s="169"/>
    </row>
    <row r="921" spans="2:3" x14ac:dyDescent="0.25">
      <c r="B921" s="169"/>
      <c r="C921" s="169"/>
    </row>
    <row r="922" spans="2:3" x14ac:dyDescent="0.25">
      <c r="B922" s="169"/>
      <c r="C922" s="169"/>
    </row>
    <row r="923" spans="2:3" x14ac:dyDescent="0.25">
      <c r="B923" s="169"/>
      <c r="C923" s="169"/>
    </row>
    <row r="924" spans="2:3" x14ac:dyDescent="0.25">
      <c r="B924" s="169"/>
      <c r="C924" s="169"/>
    </row>
    <row r="925" spans="2:3" x14ac:dyDescent="0.25">
      <c r="B925" s="169"/>
      <c r="C925" s="169"/>
    </row>
    <row r="926" spans="2:3" x14ac:dyDescent="0.25">
      <c r="B926" s="169"/>
      <c r="C926" s="169"/>
    </row>
    <row r="927" spans="2:3" x14ac:dyDescent="0.25">
      <c r="B927" s="169"/>
      <c r="C927" s="169"/>
    </row>
    <row r="928" spans="2:3" x14ac:dyDescent="0.25">
      <c r="B928" s="169"/>
      <c r="C928" s="169"/>
    </row>
    <row r="929" spans="2:3" x14ac:dyDescent="0.25">
      <c r="B929" s="169"/>
      <c r="C929" s="169"/>
    </row>
    <row r="930" spans="2:3" x14ac:dyDescent="0.25">
      <c r="B930" s="169"/>
      <c r="C930" s="169"/>
    </row>
    <row r="931" spans="2:3" x14ac:dyDescent="0.25">
      <c r="B931" s="169"/>
      <c r="C931" s="169"/>
    </row>
    <row r="932" spans="2:3" x14ac:dyDescent="0.25">
      <c r="B932" s="169"/>
      <c r="C932" s="169"/>
    </row>
    <row r="933" spans="2:3" x14ac:dyDescent="0.25">
      <c r="B933" s="169"/>
      <c r="C933" s="169"/>
    </row>
    <row r="934" spans="2:3" x14ac:dyDescent="0.25">
      <c r="B934" s="169"/>
      <c r="C934" s="169"/>
    </row>
    <row r="935" spans="2:3" x14ac:dyDescent="0.25">
      <c r="B935" s="169"/>
      <c r="C935" s="169"/>
    </row>
    <row r="936" spans="2:3" x14ac:dyDescent="0.25">
      <c r="B936" s="169"/>
      <c r="C936" s="169"/>
    </row>
    <row r="937" spans="2:3" x14ac:dyDescent="0.25">
      <c r="B937" s="169"/>
      <c r="C937" s="169"/>
    </row>
    <row r="938" spans="2:3" x14ac:dyDescent="0.25">
      <c r="B938" s="169"/>
      <c r="C938" s="169"/>
    </row>
    <row r="939" spans="2:3" x14ac:dyDescent="0.25">
      <c r="B939" s="169"/>
      <c r="C939" s="169"/>
    </row>
    <row r="940" spans="2:3" x14ac:dyDescent="0.25">
      <c r="B940" s="169"/>
      <c r="C940" s="169"/>
    </row>
    <row r="941" spans="2:3" x14ac:dyDescent="0.25">
      <c r="B941" s="169"/>
      <c r="C941" s="169"/>
    </row>
    <row r="942" spans="2:3" x14ac:dyDescent="0.25">
      <c r="B942" s="169"/>
      <c r="C942" s="169"/>
    </row>
    <row r="943" spans="2:3" x14ac:dyDescent="0.25">
      <c r="B943" s="169"/>
      <c r="C943" s="169"/>
    </row>
    <row r="944" spans="2:3" x14ac:dyDescent="0.25">
      <c r="B944" s="169"/>
      <c r="C944" s="169"/>
    </row>
    <row r="945" spans="2:3" x14ac:dyDescent="0.25">
      <c r="B945" s="169"/>
      <c r="C945" s="169"/>
    </row>
    <row r="946" spans="2:3" x14ac:dyDescent="0.25">
      <c r="B946" s="169"/>
      <c r="C946" s="169"/>
    </row>
    <row r="947" spans="2:3" x14ac:dyDescent="0.25">
      <c r="B947" s="169"/>
      <c r="C947" s="169"/>
    </row>
    <row r="948" spans="2:3" x14ac:dyDescent="0.25">
      <c r="B948" s="169"/>
      <c r="C948" s="169"/>
    </row>
    <row r="949" spans="2:3" x14ac:dyDescent="0.25">
      <c r="B949" s="169"/>
      <c r="C949" s="169"/>
    </row>
    <row r="950" spans="2:3" x14ac:dyDescent="0.25">
      <c r="B950" s="169"/>
      <c r="C950" s="169"/>
    </row>
  </sheetData>
  <mergeCells count="2">
    <mergeCell ref="A1:C1"/>
    <mergeCell ref="A3:C3"/>
  </mergeCells>
  <pageMargins left="1" right="1" top="1" bottom="0.75" header="0.5" footer="0.5"/>
  <pageSetup scale="93" firstPageNumber="5" fitToHeight="0" orientation="portrait" cellComments="asDisplayed" useFirstPageNumber="1" r:id="rId1"/>
  <headerFooter alignWithMargins="0">
    <oddFooter xml:space="preserve">&amp;R&amp;P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3:K112"/>
  <sheetViews>
    <sheetView workbookViewId="0">
      <selection activeCell="J6" sqref="J6"/>
    </sheetView>
  </sheetViews>
  <sheetFormatPr defaultRowHeight="15" x14ac:dyDescent="0.25"/>
  <cols>
    <col min="1" max="1" width="25.5703125" bestFit="1" customWidth="1"/>
    <col min="2" max="2" width="14.85546875" bestFit="1" customWidth="1"/>
    <col min="3" max="3" width="16.28515625" bestFit="1" customWidth="1"/>
    <col min="4" max="4" width="10.5703125" bestFit="1" customWidth="1"/>
    <col min="5" max="5" width="11.28515625" bestFit="1" customWidth="1"/>
    <col min="6" max="6" width="22.7109375" bestFit="1" customWidth="1"/>
    <col min="7" max="7" width="16.140625" bestFit="1" customWidth="1"/>
    <col min="8" max="8" width="11.28515625" bestFit="1" customWidth="1"/>
    <col min="9" max="9" width="11.5703125" bestFit="1" customWidth="1"/>
    <col min="10" max="10" width="11.28515625" bestFit="1" customWidth="1"/>
    <col min="11" max="11" width="11.5703125" bestFit="1" customWidth="1"/>
  </cols>
  <sheetData>
    <row r="3" spans="1:11" x14ac:dyDescent="0.25">
      <c r="B3" s="102" t="s">
        <v>329</v>
      </c>
      <c r="C3" s="102" t="s">
        <v>326</v>
      </c>
    </row>
    <row r="4" spans="1:11" x14ac:dyDescent="0.25">
      <c r="B4" s="102" t="s">
        <v>328</v>
      </c>
      <c r="C4" t="s">
        <v>319</v>
      </c>
      <c r="D4" t="s">
        <v>316</v>
      </c>
      <c r="E4" t="s">
        <v>317</v>
      </c>
      <c r="F4" t="s">
        <v>321</v>
      </c>
      <c r="G4" t="s">
        <v>243</v>
      </c>
      <c r="H4" t="s">
        <v>318</v>
      </c>
      <c r="I4" t="s">
        <v>320</v>
      </c>
      <c r="J4" t="s">
        <v>235</v>
      </c>
      <c r="K4" t="s">
        <v>327</v>
      </c>
    </row>
    <row r="5" spans="1:11" x14ac:dyDescent="0.25">
      <c r="A5" t="str">
        <f>VLOOKUP(B5,'IS QAD'!A:D,4,FALSE)</f>
        <v>Revenue - Study</v>
      </c>
      <c r="B5" s="103">
        <v>4010</v>
      </c>
      <c r="C5" s="95"/>
      <c r="D5" s="95"/>
      <c r="E5" s="95"/>
      <c r="F5" s="95"/>
      <c r="G5" s="95"/>
      <c r="H5" s="95"/>
      <c r="I5" s="95"/>
      <c r="J5" s="95">
        <v>-1583333.32</v>
      </c>
      <c r="K5" s="95">
        <v>-1583333.32</v>
      </c>
    </row>
    <row r="6" spans="1:11" x14ac:dyDescent="0.25">
      <c r="A6" t="str">
        <f>VLOOKUP(B6,'IS QAD'!A:D,4,FALSE)</f>
        <v>Misc Revenue - OOP costs</v>
      </c>
      <c r="B6" s="103">
        <v>4900</v>
      </c>
      <c r="C6" s="95"/>
      <c r="D6" s="95"/>
      <c r="E6" s="95"/>
      <c r="F6" s="95"/>
      <c r="G6" s="95"/>
      <c r="H6" s="95"/>
      <c r="I6" s="95"/>
      <c r="J6" s="95">
        <v>-11078.11</v>
      </c>
      <c r="K6" s="95">
        <v>-11078.11</v>
      </c>
    </row>
    <row r="7" spans="1:11" x14ac:dyDescent="0.25">
      <c r="A7" t="str">
        <f>VLOOKUP(B7,'IS QAD'!A:D,4,FALSE)</f>
        <v>COGS - Cartridges @ Std</v>
      </c>
      <c r="B7" s="103">
        <v>5010</v>
      </c>
      <c r="C7" s="95"/>
      <c r="D7" s="95"/>
      <c r="E7" s="95"/>
      <c r="F7" s="95"/>
      <c r="G7" s="95"/>
      <c r="H7" s="95"/>
      <c r="I7" s="95">
        <v>889.54</v>
      </c>
      <c r="J7" s="95"/>
      <c r="K7" s="95">
        <v>889.54</v>
      </c>
    </row>
    <row r="8" spans="1:11" x14ac:dyDescent="0.25">
      <c r="A8" t="str">
        <f>VLOOKUP(B8,'IS QAD'!A:D,4,FALSE)</f>
        <v>Freight charges</v>
      </c>
      <c r="B8" s="103">
        <v>5400</v>
      </c>
      <c r="C8" s="95"/>
      <c r="D8" s="95"/>
      <c r="E8" s="95"/>
      <c r="F8" s="95"/>
      <c r="G8" s="95"/>
      <c r="H8" s="95"/>
      <c r="I8" s="95">
        <v>4843.45</v>
      </c>
      <c r="J8" s="95"/>
      <c r="K8" s="95">
        <v>4843.45</v>
      </c>
    </row>
    <row r="9" spans="1:11" x14ac:dyDescent="0.25">
      <c r="A9" t="str">
        <f>VLOOKUP(B9,'IS QAD'!A:D,4,FALSE)</f>
        <v>Freight - outbound</v>
      </c>
      <c r="B9" s="103">
        <v>5410</v>
      </c>
      <c r="C9" s="95"/>
      <c r="D9" s="95"/>
      <c r="E9" s="95"/>
      <c r="F9" s="95"/>
      <c r="G9" s="95"/>
      <c r="H9" s="95"/>
      <c r="I9" s="95">
        <v>977.01</v>
      </c>
      <c r="J9" s="95"/>
      <c r="K9" s="95">
        <v>977.01</v>
      </c>
    </row>
    <row r="10" spans="1:11" x14ac:dyDescent="0.25">
      <c r="A10" t="str">
        <f>VLOOKUP(B10,'IS QAD'!A:D,4,FALSE)</f>
        <v>Cost Revalue</v>
      </c>
      <c r="B10" s="103">
        <v>5500</v>
      </c>
      <c r="C10" s="95"/>
      <c r="D10" s="95"/>
      <c r="E10" s="95"/>
      <c r="F10" s="95"/>
      <c r="G10" s="95"/>
      <c r="H10" s="95"/>
      <c r="I10" s="95">
        <v>32034.54</v>
      </c>
      <c r="J10" s="95"/>
      <c r="K10" s="95">
        <v>32034.54</v>
      </c>
    </row>
    <row r="11" spans="1:11" x14ac:dyDescent="0.25">
      <c r="A11" t="str">
        <f>VLOOKUP(B11,'IS QAD'!A:D,4,FALSE)</f>
        <v>Scrap Costs</v>
      </c>
      <c r="B11" s="103">
        <v>5700</v>
      </c>
      <c r="C11" s="95"/>
      <c r="D11" s="95"/>
      <c r="E11" s="95"/>
      <c r="F11" s="95"/>
      <c r="G11" s="95"/>
      <c r="H11" s="95"/>
      <c r="I11" s="95">
        <v>8500.98</v>
      </c>
      <c r="J11" s="95"/>
      <c r="K11" s="95">
        <v>8500.98</v>
      </c>
    </row>
    <row r="12" spans="1:11" x14ac:dyDescent="0.25">
      <c r="A12" t="str">
        <f>VLOOKUP(B12,'IS QAD'!A:D,4,FALSE)</f>
        <v>Method Variance</v>
      </c>
      <c r="B12" s="103">
        <v>5730</v>
      </c>
      <c r="C12" s="95"/>
      <c r="D12" s="95"/>
      <c r="E12" s="95"/>
      <c r="F12" s="95"/>
      <c r="G12" s="95"/>
      <c r="H12" s="95"/>
      <c r="I12" s="95">
        <v>43758.57</v>
      </c>
      <c r="J12" s="95"/>
      <c r="K12" s="95">
        <v>43758.57</v>
      </c>
    </row>
    <row r="13" spans="1:11" x14ac:dyDescent="0.25">
      <c r="A13" t="str">
        <f>VLOOKUP(B13,'IS QAD'!A:D,4,FALSE)</f>
        <v>PO Price Variance</v>
      </c>
      <c r="B13" s="103">
        <v>5850</v>
      </c>
      <c r="C13" s="95"/>
      <c r="D13" s="95"/>
      <c r="E13" s="95"/>
      <c r="F13" s="95"/>
      <c r="G13" s="95"/>
      <c r="H13" s="95"/>
      <c r="I13" s="95">
        <v>70895.13</v>
      </c>
      <c r="J13" s="95"/>
      <c r="K13" s="95">
        <v>70895.13</v>
      </c>
    </row>
    <row r="14" spans="1:11" x14ac:dyDescent="0.25">
      <c r="A14" t="str">
        <f>VLOOKUP(B14,'IS QAD'!A:D,4,FALSE)</f>
        <v>AP Variance</v>
      </c>
      <c r="B14" s="103">
        <v>5855</v>
      </c>
      <c r="C14" s="95"/>
      <c r="D14" s="95"/>
      <c r="E14" s="95"/>
      <c r="F14" s="95"/>
      <c r="G14" s="95"/>
      <c r="H14" s="95"/>
      <c r="I14" s="95">
        <v>1718.1</v>
      </c>
      <c r="J14" s="95"/>
      <c r="K14" s="95">
        <v>1718.1</v>
      </c>
    </row>
    <row r="15" spans="1:11" x14ac:dyDescent="0.25">
      <c r="A15" t="str">
        <f>VLOOKUP(B15,'IS QAD'!A:D,4,FALSE)</f>
        <v>Labor - Applied</v>
      </c>
      <c r="B15" s="103">
        <v>5900</v>
      </c>
      <c r="C15" s="95"/>
      <c r="D15" s="95"/>
      <c r="E15" s="95"/>
      <c r="F15" s="95"/>
      <c r="G15" s="95"/>
      <c r="H15" s="95"/>
      <c r="I15" s="95">
        <v>-165665.81</v>
      </c>
      <c r="J15" s="95"/>
      <c r="K15" s="95">
        <v>-165665.81</v>
      </c>
    </row>
    <row r="16" spans="1:11" x14ac:dyDescent="0.25">
      <c r="A16" t="str">
        <f>VLOOKUP(B16,'IS QAD'!A:D,4,FALSE)</f>
        <v>OH applied - Cartridges</v>
      </c>
      <c r="B16" s="103">
        <v>5905</v>
      </c>
      <c r="C16" s="95"/>
      <c r="D16" s="95"/>
      <c r="E16" s="95"/>
      <c r="F16" s="95"/>
      <c r="G16" s="95"/>
      <c r="H16" s="95"/>
      <c r="I16" s="95">
        <v>-221897.26</v>
      </c>
      <c r="J16" s="95"/>
      <c r="K16" s="95">
        <v>-221897.26</v>
      </c>
    </row>
    <row r="17" spans="1:11" x14ac:dyDescent="0.25">
      <c r="A17" t="str">
        <f>VLOOKUP(B17,'IS QAD'!A:D,4,FALSE)</f>
        <v>Cost of Production</v>
      </c>
      <c r="B17" s="103">
        <v>5998</v>
      </c>
      <c r="C17" s="95"/>
      <c r="D17" s="95"/>
      <c r="E17" s="95"/>
      <c r="F17" s="95"/>
      <c r="G17" s="95"/>
      <c r="H17" s="95"/>
      <c r="I17" s="95">
        <v>-26060.5</v>
      </c>
      <c r="J17" s="95"/>
      <c r="K17" s="95">
        <v>-26060.5</v>
      </c>
    </row>
    <row r="18" spans="1:11" x14ac:dyDescent="0.25">
      <c r="A18" t="str">
        <f>VLOOKUP(B18,'IS QAD'!A:D,4,FALSE)</f>
        <v>Salaries &amp; Wages</v>
      </c>
      <c r="B18" s="103">
        <v>6000</v>
      </c>
      <c r="C18" s="95">
        <v>323886.95</v>
      </c>
      <c r="D18" s="95">
        <v>1276572.8400000003</v>
      </c>
      <c r="E18" s="95">
        <v>5627.4</v>
      </c>
      <c r="F18" s="95"/>
      <c r="G18" s="95"/>
      <c r="H18" s="95">
        <v>459946.41</v>
      </c>
      <c r="I18" s="95">
        <v>8002992.2300000004</v>
      </c>
      <c r="J18" s="95"/>
      <c r="K18" s="95">
        <v>10069025.83</v>
      </c>
    </row>
    <row r="19" spans="1:11" x14ac:dyDescent="0.25">
      <c r="A19" t="str">
        <f>VLOOKUP(B19,'IS QAD'!A:D,4,FALSE)</f>
        <v>Accrued vacation PTO</v>
      </c>
      <c r="B19" s="103">
        <v>6040</v>
      </c>
      <c r="C19" s="95">
        <v>1102.57</v>
      </c>
      <c r="D19" s="95">
        <v>15209.73</v>
      </c>
      <c r="E19" s="95">
        <v>220.28</v>
      </c>
      <c r="F19" s="95"/>
      <c r="G19" s="95"/>
      <c r="H19" s="95">
        <v>3829.04</v>
      </c>
      <c r="I19" s="95">
        <v>186353.38</v>
      </c>
      <c r="J19" s="95"/>
      <c r="K19" s="95">
        <v>206715</v>
      </c>
    </row>
    <row r="20" spans="1:11" x14ac:dyDescent="0.25">
      <c r="A20" t="str">
        <f>VLOOKUP(B20,'IS QAD'!A:D,4,FALSE)</f>
        <v>Payroll Taxes</v>
      </c>
      <c r="B20" s="103">
        <v>6045</v>
      </c>
      <c r="C20" s="95">
        <v>26903.55</v>
      </c>
      <c r="D20" s="95">
        <v>90571.199999999997</v>
      </c>
      <c r="E20" s="95">
        <v>-2365.9</v>
      </c>
      <c r="F20" s="95"/>
      <c r="G20" s="95"/>
      <c r="H20" s="95">
        <v>34175.699999999997</v>
      </c>
      <c r="I20" s="95">
        <v>612197.69999999995</v>
      </c>
      <c r="J20" s="95"/>
      <c r="K20" s="95">
        <v>761482.25</v>
      </c>
    </row>
    <row r="21" spans="1:11" x14ac:dyDescent="0.25">
      <c r="A21" t="str">
        <f>VLOOKUP(B21,'IS QAD'!A:D,4,FALSE)</f>
        <v>Health Insurance</v>
      </c>
      <c r="B21" s="103">
        <v>6065</v>
      </c>
      <c r="C21" s="95"/>
      <c r="D21" s="95"/>
      <c r="E21" s="95">
        <v>767508.2</v>
      </c>
      <c r="F21" s="95"/>
      <c r="G21" s="95"/>
      <c r="H21" s="95"/>
      <c r="I21" s="95"/>
      <c r="J21" s="95"/>
      <c r="K21" s="95">
        <v>767508.2</v>
      </c>
    </row>
    <row r="22" spans="1:11" x14ac:dyDescent="0.25">
      <c r="A22" t="str">
        <f>VLOOKUP(B22,'IS QAD'!A:D,4,FALSE)</f>
        <v>Staff Welfare</v>
      </c>
      <c r="B22" s="103">
        <v>6070</v>
      </c>
      <c r="C22" s="95"/>
      <c r="D22" s="95"/>
      <c r="E22" s="95">
        <v>552392.28</v>
      </c>
      <c r="F22" s="95"/>
      <c r="G22" s="95"/>
      <c r="H22" s="95"/>
      <c r="I22" s="95">
        <v>2919.82</v>
      </c>
      <c r="J22" s="95"/>
      <c r="K22" s="95">
        <v>555312.1</v>
      </c>
    </row>
    <row r="23" spans="1:11" x14ac:dyDescent="0.25">
      <c r="A23" t="str">
        <f>VLOOKUP(B23,'IS QAD'!A:D,4,FALSE)</f>
        <v>Other Fringe Beneftis</v>
      </c>
      <c r="B23" s="103">
        <v>6080</v>
      </c>
      <c r="C23" s="95"/>
      <c r="D23" s="95"/>
      <c r="E23" s="95">
        <v>2462</v>
      </c>
      <c r="F23" s="95"/>
      <c r="G23" s="95"/>
      <c r="H23" s="95"/>
      <c r="I23" s="95"/>
      <c r="J23" s="95"/>
      <c r="K23" s="95">
        <v>2462</v>
      </c>
    </row>
    <row r="24" spans="1:11" x14ac:dyDescent="0.25">
      <c r="A24" t="str">
        <f>VLOOKUP(B24,'IS QAD'!A:D,4,FALSE)</f>
        <v>Other benefits - mileage</v>
      </c>
      <c r="B24" s="103">
        <v>6082</v>
      </c>
      <c r="C24" s="95"/>
      <c r="D24" s="95">
        <v>5361.22</v>
      </c>
      <c r="E24" s="95"/>
      <c r="F24" s="95"/>
      <c r="G24" s="95"/>
      <c r="H24" s="95"/>
      <c r="I24" s="95"/>
      <c r="J24" s="95"/>
      <c r="K24" s="95">
        <v>5361.22</v>
      </c>
    </row>
    <row r="25" spans="1:11" x14ac:dyDescent="0.25">
      <c r="A25" t="str">
        <f>VLOOKUP(B25,'IS QAD'!A:D,4,FALSE)</f>
        <v>Other benefits - others</v>
      </c>
      <c r="B25" s="103">
        <v>6083</v>
      </c>
      <c r="C25" s="95"/>
      <c r="D25" s="95">
        <v>3460.51</v>
      </c>
      <c r="E25" s="95">
        <v>7.25</v>
      </c>
      <c r="F25" s="95"/>
      <c r="G25" s="95"/>
      <c r="H25" s="95"/>
      <c r="I25" s="95"/>
      <c r="J25" s="95"/>
      <c r="K25" s="95">
        <v>3467.76</v>
      </c>
    </row>
    <row r="26" spans="1:11" x14ac:dyDescent="0.25">
      <c r="A26" t="str">
        <f>VLOOKUP(B26,'IS QAD'!A:D,4,FALSE)</f>
        <v>Consulting Services</v>
      </c>
      <c r="B26" s="103">
        <v>6200</v>
      </c>
      <c r="C26" s="95">
        <v>2500</v>
      </c>
      <c r="D26" s="95">
        <v>1144910.3999999999</v>
      </c>
      <c r="E26" s="95"/>
      <c r="F26" s="95"/>
      <c r="G26" s="95"/>
      <c r="H26" s="95">
        <v>15787.5</v>
      </c>
      <c r="I26" s="95">
        <v>414006.98</v>
      </c>
      <c r="J26" s="95"/>
      <c r="K26" s="95">
        <v>1577204.88</v>
      </c>
    </row>
    <row r="27" spans="1:11" x14ac:dyDescent="0.25">
      <c r="A27" t="str">
        <f>VLOOKUP(B27,'IS QAD'!A:D,4,FALSE)</f>
        <v>Contractor/Temp InDirect</v>
      </c>
      <c r="B27" s="103">
        <v>6300</v>
      </c>
      <c r="C27" s="95"/>
      <c r="D27" s="95">
        <v>45613.75</v>
      </c>
      <c r="E27" s="95"/>
      <c r="F27" s="95"/>
      <c r="G27" s="95"/>
      <c r="H27" s="95"/>
      <c r="I27" s="95">
        <v>14730.13</v>
      </c>
      <c r="J27" s="95"/>
      <c r="K27" s="95">
        <v>60343.88</v>
      </c>
    </row>
    <row r="28" spans="1:11" x14ac:dyDescent="0.25">
      <c r="A28" t="str">
        <f>VLOOKUP(B28,'IS QAD'!A:D,4,FALSE)</f>
        <v>Depreciation Expense</v>
      </c>
      <c r="B28" s="103">
        <v>7100</v>
      </c>
      <c r="C28" s="95">
        <v>186323.09</v>
      </c>
      <c r="D28" s="95">
        <v>24314.6</v>
      </c>
      <c r="E28" s="95">
        <v>1801.71</v>
      </c>
      <c r="F28" s="95"/>
      <c r="G28" s="95"/>
      <c r="H28" s="95">
        <v>73908.19</v>
      </c>
      <c r="I28" s="95">
        <v>738260.36000000022</v>
      </c>
      <c r="J28" s="95"/>
      <c r="K28" s="95">
        <v>1024607.9500000002</v>
      </c>
    </row>
    <row r="29" spans="1:11" x14ac:dyDescent="0.25">
      <c r="A29" t="str">
        <f>VLOOKUP(B29,'IS QAD'!A:D,4,FALSE)</f>
        <v>Telephone / Fax</v>
      </c>
      <c r="B29" s="103">
        <v>7500</v>
      </c>
      <c r="C29" s="95">
        <v>81731.27</v>
      </c>
      <c r="D29" s="95">
        <v>1351.69</v>
      </c>
      <c r="E29" s="95"/>
      <c r="F29" s="95"/>
      <c r="G29" s="95"/>
      <c r="H29" s="95"/>
      <c r="I29" s="95">
        <v>35684.1</v>
      </c>
      <c r="J29" s="95"/>
      <c r="K29" s="95">
        <v>118767.06</v>
      </c>
    </row>
    <row r="30" spans="1:11" x14ac:dyDescent="0.25">
      <c r="A30" t="str">
        <f>VLOOKUP(B30,'IS QAD'!A:D,4,FALSE)</f>
        <v>Facility Rental</v>
      </c>
      <c r="B30" s="103">
        <v>7505</v>
      </c>
      <c r="C30" s="95">
        <v>1413435.96</v>
      </c>
      <c r="D30" s="95">
        <v>26850</v>
      </c>
      <c r="E30" s="95"/>
      <c r="F30" s="95"/>
      <c r="G30" s="95"/>
      <c r="H30" s="95"/>
      <c r="I30" s="95">
        <v>315854.46999999997</v>
      </c>
      <c r="J30" s="95"/>
      <c r="K30" s="95">
        <v>1756140.43</v>
      </c>
    </row>
    <row r="31" spans="1:11" x14ac:dyDescent="0.25">
      <c r="A31" t="str">
        <f>VLOOKUP(B31,'IS QAD'!A:D,4,FALSE)</f>
        <v>Facility Services</v>
      </c>
      <c r="B31" s="103">
        <v>7510</v>
      </c>
      <c r="C31" s="95">
        <v>857.74</v>
      </c>
      <c r="D31" s="95"/>
      <c r="E31" s="95"/>
      <c r="F31" s="95"/>
      <c r="G31" s="95"/>
      <c r="H31" s="95"/>
      <c r="I31" s="95">
        <v>10771</v>
      </c>
      <c r="J31" s="95"/>
      <c r="K31" s="95">
        <v>11628.74</v>
      </c>
    </row>
    <row r="32" spans="1:11" x14ac:dyDescent="0.25">
      <c r="A32" t="str">
        <f>VLOOKUP(B32,'IS QAD'!A:D,4,FALSE)</f>
        <v>Facility Utilities</v>
      </c>
      <c r="B32" s="103">
        <v>7515</v>
      </c>
      <c r="C32" s="95">
        <v>177728.96</v>
      </c>
      <c r="D32" s="95">
        <v>2508.5300000000002</v>
      </c>
      <c r="E32" s="95"/>
      <c r="F32" s="95"/>
      <c r="G32" s="95"/>
      <c r="H32" s="95"/>
      <c r="I32" s="95">
        <v>4474.03</v>
      </c>
      <c r="J32" s="95"/>
      <c r="K32" s="95">
        <v>184711.52</v>
      </c>
    </row>
    <row r="33" spans="1:11" x14ac:dyDescent="0.25">
      <c r="A33" t="str">
        <f>VLOOKUP(B33,'IS QAD'!A:D,4,FALSE)</f>
        <v>Facility Janitorial</v>
      </c>
      <c r="B33" s="103">
        <v>7520</v>
      </c>
      <c r="C33" s="95">
        <v>41858.99</v>
      </c>
      <c r="D33" s="95"/>
      <c r="E33" s="95"/>
      <c r="F33" s="95"/>
      <c r="G33" s="95"/>
      <c r="H33" s="95"/>
      <c r="I33" s="95">
        <v>8922</v>
      </c>
      <c r="J33" s="95"/>
      <c r="K33" s="95">
        <v>50780.99</v>
      </c>
    </row>
    <row r="34" spans="1:11" x14ac:dyDescent="0.25">
      <c r="A34" t="str">
        <f>VLOOKUP(B34,'IS QAD'!A:D,4,FALSE)</f>
        <v>Facility Security</v>
      </c>
      <c r="B34" s="103">
        <v>7525</v>
      </c>
      <c r="C34" s="95">
        <v>11151</v>
      </c>
      <c r="D34" s="95"/>
      <c r="E34" s="95"/>
      <c r="F34" s="95"/>
      <c r="G34" s="95"/>
      <c r="H34" s="95"/>
      <c r="I34" s="95"/>
      <c r="J34" s="95"/>
      <c r="K34" s="95">
        <v>11151</v>
      </c>
    </row>
    <row r="35" spans="1:11" x14ac:dyDescent="0.25">
      <c r="A35" t="str">
        <f>VLOOKUP(B35,'IS QAD'!A:D,4,FALSE)</f>
        <v>Facility Repair/Maint</v>
      </c>
      <c r="B35" s="103">
        <v>7530</v>
      </c>
      <c r="C35" s="95">
        <v>422657.25</v>
      </c>
      <c r="D35" s="95">
        <v>1050.3800000000001</v>
      </c>
      <c r="E35" s="95"/>
      <c r="F35" s="95"/>
      <c r="G35" s="95"/>
      <c r="H35" s="95"/>
      <c r="I35" s="95">
        <v>196907.61</v>
      </c>
      <c r="J35" s="95"/>
      <c r="K35" s="95">
        <v>620615.24</v>
      </c>
    </row>
    <row r="36" spans="1:11" x14ac:dyDescent="0.25">
      <c r="A36" t="str">
        <f>VLOOKUP(B36,'IS QAD'!A:D,4,FALSE)</f>
        <v>Facility Licenses/permit</v>
      </c>
      <c r="B36" s="103">
        <v>7535</v>
      </c>
      <c r="C36" s="95">
        <v>1227</v>
      </c>
      <c r="D36" s="95"/>
      <c r="E36" s="95"/>
      <c r="F36" s="95"/>
      <c r="G36" s="95"/>
      <c r="H36" s="95"/>
      <c r="I36" s="95">
        <v>75</v>
      </c>
      <c r="J36" s="95"/>
      <c r="K36" s="95">
        <v>1302</v>
      </c>
    </row>
    <row r="37" spans="1:11" x14ac:dyDescent="0.25">
      <c r="A37" t="str">
        <f>VLOOKUP(B37,'IS QAD'!A:D,4,FALSE)</f>
        <v>Facility Network Comm</v>
      </c>
      <c r="B37" s="103">
        <v>7540</v>
      </c>
      <c r="C37" s="95">
        <v>37215.379999999997</v>
      </c>
      <c r="D37" s="95"/>
      <c r="E37" s="95"/>
      <c r="F37" s="95"/>
      <c r="G37" s="95"/>
      <c r="H37" s="95"/>
      <c r="I37" s="95">
        <v>5741.4699999999993</v>
      </c>
      <c r="J37" s="95"/>
      <c r="K37" s="95">
        <v>42956.85</v>
      </c>
    </row>
    <row r="38" spans="1:11" x14ac:dyDescent="0.25">
      <c r="A38" t="str">
        <f>VLOOKUP(B38,'IS QAD'!A:D,4,FALSE)</f>
        <v>Facility Property Tax</v>
      </c>
      <c r="B38" s="103">
        <v>7550</v>
      </c>
      <c r="C38" s="95">
        <v>39091.78</v>
      </c>
      <c r="D38" s="95"/>
      <c r="E38" s="95"/>
      <c r="F38" s="95"/>
      <c r="G38" s="95"/>
      <c r="H38" s="95"/>
      <c r="I38" s="95"/>
      <c r="J38" s="95"/>
      <c r="K38" s="95">
        <v>39091.78</v>
      </c>
    </row>
    <row r="39" spans="1:11" x14ac:dyDescent="0.25">
      <c r="A39" t="str">
        <f>VLOOKUP(B39,'IS QAD'!A:D,4,FALSE)</f>
        <v>Other Facility Costs</v>
      </c>
      <c r="B39" s="103">
        <v>7555</v>
      </c>
      <c r="C39" s="95">
        <v>745</v>
      </c>
      <c r="D39" s="95"/>
      <c r="E39" s="95"/>
      <c r="F39" s="95"/>
      <c r="G39" s="95"/>
      <c r="H39" s="95"/>
      <c r="I39" s="95"/>
      <c r="J39" s="95"/>
      <c r="K39" s="95">
        <v>745</v>
      </c>
    </row>
    <row r="40" spans="1:11" x14ac:dyDescent="0.25">
      <c r="A40" t="str">
        <f>VLOOKUP(B40,'IS QAD'!A:D,4,FALSE)</f>
        <v>Facility - moving</v>
      </c>
      <c r="B40" s="103">
        <v>7561</v>
      </c>
      <c r="C40" s="95">
        <v>2993.93</v>
      </c>
      <c r="D40" s="95"/>
      <c r="E40" s="95"/>
      <c r="F40" s="95"/>
      <c r="G40" s="95"/>
      <c r="H40" s="95"/>
      <c r="I40" s="95">
        <v>2182.1999999999998</v>
      </c>
      <c r="J40" s="95"/>
      <c r="K40" s="95">
        <v>5176.1299999999992</v>
      </c>
    </row>
    <row r="41" spans="1:11" x14ac:dyDescent="0.25">
      <c r="A41" t="str">
        <f>VLOOKUP(B41,'IS QAD'!A:D,4,FALSE)</f>
        <v>R&amp;D Materials</v>
      </c>
      <c r="B41" s="103">
        <v>7800</v>
      </c>
      <c r="C41" s="95"/>
      <c r="D41" s="95"/>
      <c r="E41" s="95"/>
      <c r="F41" s="95"/>
      <c r="G41" s="95"/>
      <c r="H41" s="95"/>
      <c r="I41" s="95">
        <v>3682209.5600000005</v>
      </c>
      <c r="J41" s="95"/>
      <c r="K41" s="95">
        <v>3682209.5600000005</v>
      </c>
    </row>
    <row r="42" spans="1:11" x14ac:dyDescent="0.25">
      <c r="A42" t="str">
        <f>VLOOKUP(B42,'IS QAD'!A:D,4,FALSE)</f>
        <v>QA &amp; Test Lab Expenses</v>
      </c>
      <c r="B42" s="103">
        <v>7805</v>
      </c>
      <c r="C42" s="95"/>
      <c r="D42" s="95"/>
      <c r="E42" s="95"/>
      <c r="F42" s="95"/>
      <c r="G42" s="95"/>
      <c r="H42" s="95"/>
      <c r="I42" s="95">
        <v>2018.13</v>
      </c>
      <c r="J42" s="95"/>
      <c r="K42" s="95">
        <v>2018.13</v>
      </c>
    </row>
    <row r="43" spans="1:11" x14ac:dyDescent="0.25">
      <c r="A43" t="str">
        <f>VLOOKUP(B43,'IS QAD'!A:D,4,FALSE)</f>
        <v>Clinical Trial Expenses</v>
      </c>
      <c r="B43" s="103">
        <v>7815</v>
      </c>
      <c r="C43" s="95"/>
      <c r="D43" s="95">
        <v>3088.23</v>
      </c>
      <c r="E43" s="95"/>
      <c r="F43" s="95"/>
      <c r="G43" s="95"/>
      <c r="H43" s="95"/>
      <c r="I43" s="95"/>
      <c r="J43" s="95"/>
      <c r="K43" s="95">
        <v>3088.23</v>
      </c>
    </row>
    <row r="44" spans="1:11" x14ac:dyDescent="0.25">
      <c r="A44" t="str">
        <f>VLOOKUP(B44,'IS QAD'!A:D,4,FALSE)</f>
        <v>Purchased Parts</v>
      </c>
      <c r="B44" s="103">
        <v>7825</v>
      </c>
      <c r="C44" s="95"/>
      <c r="D44" s="95"/>
      <c r="E44" s="95"/>
      <c r="F44" s="95"/>
      <c r="G44" s="95"/>
      <c r="H44" s="95"/>
      <c r="I44" s="95">
        <v>664931.29</v>
      </c>
      <c r="J44" s="95"/>
      <c r="K44" s="95">
        <v>664931.29</v>
      </c>
    </row>
    <row r="45" spans="1:11" x14ac:dyDescent="0.25">
      <c r="A45" t="str">
        <f>VLOOKUP(B45,'IS QAD'!A:D,4,FALSE)</f>
        <v>Fabricated Parts</v>
      </c>
      <c r="B45" s="103">
        <v>7830</v>
      </c>
      <c r="C45" s="95"/>
      <c r="D45" s="95"/>
      <c r="E45" s="95"/>
      <c r="F45" s="95"/>
      <c r="G45" s="95"/>
      <c r="H45" s="95"/>
      <c r="I45" s="95">
        <v>306718.11</v>
      </c>
      <c r="J45" s="95"/>
      <c r="K45" s="95">
        <v>306718.11</v>
      </c>
    </row>
    <row r="46" spans="1:11" x14ac:dyDescent="0.25">
      <c r="A46" t="str">
        <f>VLOOKUP(B46,'IS QAD'!A:D,4,FALSE)</f>
        <v>Catridge Supplies</v>
      </c>
      <c r="B46" s="103">
        <v>7835</v>
      </c>
      <c r="C46" s="95"/>
      <c r="D46" s="95"/>
      <c r="E46" s="95"/>
      <c r="F46" s="95"/>
      <c r="G46" s="95"/>
      <c r="H46" s="95"/>
      <c r="I46" s="95">
        <v>11964.12</v>
      </c>
      <c r="J46" s="95"/>
      <c r="K46" s="95">
        <v>11964.12</v>
      </c>
    </row>
    <row r="47" spans="1:11" x14ac:dyDescent="0.25">
      <c r="A47" t="str">
        <f>VLOOKUP(B47,'IS QAD'!A:D,4,FALSE)</f>
        <v>Reagents</v>
      </c>
      <c r="B47" s="103">
        <v>7840</v>
      </c>
      <c r="C47" s="95"/>
      <c r="D47" s="95"/>
      <c r="E47" s="95"/>
      <c r="F47" s="95"/>
      <c r="G47" s="95"/>
      <c r="H47" s="95"/>
      <c r="I47" s="95">
        <v>553503.14</v>
      </c>
      <c r="J47" s="95"/>
      <c r="K47" s="95">
        <v>553503.14</v>
      </c>
    </row>
    <row r="48" spans="1:11" x14ac:dyDescent="0.25">
      <c r="A48" t="str">
        <f>VLOOKUP(B48,'IS QAD'!A:D,4,FALSE)</f>
        <v>Antibodies</v>
      </c>
      <c r="B48" s="103">
        <v>7845</v>
      </c>
      <c r="C48" s="95"/>
      <c r="D48" s="95"/>
      <c r="E48" s="95"/>
      <c r="F48" s="95"/>
      <c r="G48" s="95"/>
      <c r="H48" s="95"/>
      <c r="I48" s="95">
        <v>323897.90000000002</v>
      </c>
      <c r="J48" s="95"/>
      <c r="K48" s="95">
        <v>323897.90000000002</v>
      </c>
    </row>
    <row r="49" spans="1:11" x14ac:dyDescent="0.25">
      <c r="A49" t="str">
        <f>VLOOKUP(B49,'IS QAD'!A:D,4,FALSE)</f>
        <v>Chemicals</v>
      </c>
      <c r="B49" s="103">
        <v>7850</v>
      </c>
      <c r="C49" s="95"/>
      <c r="D49" s="95"/>
      <c r="E49" s="95"/>
      <c r="F49" s="95"/>
      <c r="G49" s="95"/>
      <c r="H49" s="95"/>
      <c r="I49" s="95">
        <v>43938.36</v>
      </c>
      <c r="J49" s="95"/>
      <c r="K49" s="95">
        <v>43938.36</v>
      </c>
    </row>
    <row r="50" spans="1:11" x14ac:dyDescent="0.25">
      <c r="A50" t="str">
        <f>VLOOKUP(B50,'IS QAD'!A:D,4,FALSE)</f>
        <v>Purchased Software Modul</v>
      </c>
      <c r="B50" s="103">
        <v>7855</v>
      </c>
      <c r="C50" s="95"/>
      <c r="D50" s="95"/>
      <c r="E50" s="95"/>
      <c r="F50" s="95"/>
      <c r="G50" s="95"/>
      <c r="H50" s="95"/>
      <c r="I50" s="95">
        <v>200</v>
      </c>
      <c r="J50" s="95"/>
      <c r="K50" s="95">
        <v>200</v>
      </c>
    </row>
    <row r="51" spans="1:11" x14ac:dyDescent="0.25">
      <c r="A51" t="str">
        <f>VLOOKUP(B51,'IS QAD'!A:D,4,FALSE)</f>
        <v>Software Tools</v>
      </c>
      <c r="B51" s="103">
        <v>7865</v>
      </c>
      <c r="C51" s="95"/>
      <c r="D51" s="95"/>
      <c r="E51" s="95"/>
      <c r="F51" s="95"/>
      <c r="G51" s="95"/>
      <c r="H51" s="95"/>
      <c r="I51" s="95">
        <v>10240.64</v>
      </c>
      <c r="J51" s="95"/>
      <c r="K51" s="95">
        <v>10240.64</v>
      </c>
    </row>
    <row r="52" spans="1:11" x14ac:dyDescent="0.25">
      <c r="A52" t="str">
        <f>VLOOKUP(B52,'IS QAD'!A:D,4,FALSE)</f>
        <v>Freight in - R&amp;D</v>
      </c>
      <c r="B52" s="103">
        <v>7870</v>
      </c>
      <c r="C52" s="95"/>
      <c r="D52" s="95"/>
      <c r="E52" s="95"/>
      <c r="F52" s="95"/>
      <c r="G52" s="95"/>
      <c r="H52" s="95"/>
      <c r="I52" s="95">
        <v>209190.00999999998</v>
      </c>
      <c r="J52" s="95"/>
      <c r="K52" s="95">
        <v>209190.00999999998</v>
      </c>
    </row>
    <row r="53" spans="1:11" x14ac:dyDescent="0.25">
      <c r="A53" t="str">
        <f>VLOOKUP(B53,'IS QAD'!A:D,4,FALSE)</f>
        <v>R&amp;D inventory</v>
      </c>
      <c r="B53" s="103">
        <v>7999</v>
      </c>
      <c r="C53" s="95"/>
      <c r="D53" s="95"/>
      <c r="E53" s="95"/>
      <c r="F53" s="95"/>
      <c r="G53" s="95"/>
      <c r="H53" s="95"/>
      <c r="I53" s="95">
        <v>-30716.79</v>
      </c>
      <c r="J53" s="95"/>
      <c r="K53" s="95">
        <v>-30716.79</v>
      </c>
    </row>
    <row r="54" spans="1:11" x14ac:dyDescent="0.25">
      <c r="A54" t="str">
        <f>VLOOKUP(B54,'IS QAD'!A:D,4,FALSE)</f>
        <v>Conference/Seminar/Train</v>
      </c>
      <c r="B54" s="103">
        <v>8000</v>
      </c>
      <c r="C54" s="95"/>
      <c r="D54" s="95">
        <v>850</v>
      </c>
      <c r="E54" s="95"/>
      <c r="F54" s="95"/>
      <c r="G54" s="95"/>
      <c r="H54" s="95"/>
      <c r="I54" s="95">
        <v>600</v>
      </c>
      <c r="J54" s="95"/>
      <c r="K54" s="95">
        <v>1450</v>
      </c>
    </row>
    <row r="55" spans="1:11" x14ac:dyDescent="0.25">
      <c r="A55" t="str">
        <f>VLOOKUP(B55,'IS QAD'!A:D,4,FALSE)</f>
        <v>Web Site</v>
      </c>
      <c r="B55" s="103">
        <v>8020</v>
      </c>
      <c r="C55" s="95"/>
      <c r="D55" s="95"/>
      <c r="E55" s="95"/>
      <c r="F55" s="95"/>
      <c r="G55" s="95"/>
      <c r="H55" s="95">
        <v>547.47</v>
      </c>
      <c r="I55" s="95"/>
      <c r="J55" s="95"/>
      <c r="K55" s="95">
        <v>547.47</v>
      </c>
    </row>
    <row r="56" spans="1:11" x14ac:dyDescent="0.25">
      <c r="A56" t="str">
        <f>VLOOKUP(B56,'IS QAD'!A:D,4,FALSE)</f>
        <v>Account Services</v>
      </c>
      <c r="B56" s="103">
        <v>8100</v>
      </c>
      <c r="C56" s="95"/>
      <c r="D56" s="95">
        <v>2055</v>
      </c>
      <c r="E56" s="95"/>
      <c r="F56" s="95"/>
      <c r="G56" s="95"/>
      <c r="H56" s="95"/>
      <c r="I56" s="95"/>
      <c r="J56" s="95"/>
      <c r="K56" s="95">
        <v>2055</v>
      </c>
    </row>
    <row r="57" spans="1:11" x14ac:dyDescent="0.25">
      <c r="A57" t="str">
        <f>VLOOKUP(B57,'IS QAD'!A:D,4,FALSE)</f>
        <v>Auditing Services</v>
      </c>
      <c r="B57" s="103">
        <v>8105</v>
      </c>
      <c r="C57" s="95"/>
      <c r="D57" s="95">
        <v>82500</v>
      </c>
      <c r="E57" s="95"/>
      <c r="F57" s="95"/>
      <c r="G57" s="95"/>
      <c r="H57" s="95"/>
      <c r="I57" s="95"/>
      <c r="J57" s="95"/>
      <c r="K57" s="95">
        <v>82500</v>
      </c>
    </row>
    <row r="58" spans="1:11" x14ac:dyDescent="0.25">
      <c r="A58" t="str">
        <f>VLOOKUP(B58,'IS QAD'!A:D,4,FALSE)</f>
        <v>Tax Services</v>
      </c>
      <c r="B58" s="103">
        <v>8110</v>
      </c>
      <c r="C58" s="95"/>
      <c r="D58" s="95">
        <v>8650</v>
      </c>
      <c r="E58" s="95"/>
      <c r="F58" s="95"/>
      <c r="G58" s="95"/>
      <c r="H58" s="95"/>
      <c r="I58" s="95"/>
      <c r="J58" s="95"/>
      <c r="K58" s="95">
        <v>8650</v>
      </c>
    </row>
    <row r="59" spans="1:11" x14ac:dyDescent="0.25">
      <c r="A59" t="str">
        <f>VLOOKUP(B59,'IS QAD'!A:D,4,FALSE)</f>
        <v>Legal - General</v>
      </c>
      <c r="B59" s="103">
        <v>8115</v>
      </c>
      <c r="C59" s="95"/>
      <c r="D59" s="95">
        <v>232933.73</v>
      </c>
      <c r="E59" s="95"/>
      <c r="F59" s="95"/>
      <c r="G59" s="95"/>
      <c r="H59" s="95"/>
      <c r="I59" s="95"/>
      <c r="J59" s="95"/>
      <c r="K59" s="95">
        <v>232933.73</v>
      </c>
    </row>
    <row r="60" spans="1:11" x14ac:dyDescent="0.25">
      <c r="A60" t="str">
        <f>VLOOKUP(B60,'IS QAD'!A:D,4,FALSE)</f>
        <v>Legal - employment</v>
      </c>
      <c r="B60" s="103">
        <v>8117</v>
      </c>
      <c r="C60" s="95"/>
      <c r="D60" s="95">
        <v>13026.63</v>
      </c>
      <c r="E60" s="95"/>
      <c r="F60" s="95"/>
      <c r="G60" s="95"/>
      <c r="H60" s="95"/>
      <c r="I60" s="95"/>
      <c r="J60" s="95"/>
      <c r="K60" s="95">
        <v>13026.63</v>
      </c>
    </row>
    <row r="61" spans="1:11" x14ac:dyDescent="0.25">
      <c r="A61" t="str">
        <f>VLOOKUP(B61,'IS QAD'!A:D,4,FALSE)</f>
        <v>Legal - Litigation</v>
      </c>
      <c r="B61" s="103">
        <v>8120</v>
      </c>
      <c r="C61" s="95"/>
      <c r="D61" s="95">
        <v>665358.4</v>
      </c>
      <c r="E61" s="95"/>
      <c r="F61" s="95"/>
      <c r="G61" s="95"/>
      <c r="H61" s="95"/>
      <c r="I61" s="95">
        <v>336.49</v>
      </c>
      <c r="J61" s="95"/>
      <c r="K61" s="95">
        <v>665694.89</v>
      </c>
    </row>
    <row r="62" spans="1:11" x14ac:dyDescent="0.25">
      <c r="A62" t="str">
        <f>VLOOKUP(B62,'IS QAD'!A:D,4,FALSE)</f>
        <v>Legal - Patents</v>
      </c>
      <c r="B62" s="103">
        <v>8125</v>
      </c>
      <c r="C62" s="95"/>
      <c r="D62" s="95">
        <v>1182673.6200000001</v>
      </c>
      <c r="E62" s="95"/>
      <c r="F62" s="95"/>
      <c r="G62" s="95"/>
      <c r="H62" s="95"/>
      <c r="I62" s="95"/>
      <c r="J62" s="95"/>
      <c r="K62" s="95">
        <v>1182673.6200000001</v>
      </c>
    </row>
    <row r="63" spans="1:11" x14ac:dyDescent="0.25">
      <c r="A63" t="str">
        <f>VLOOKUP(B63,'IS QAD'!A:D,4,FALSE)</f>
        <v>Legal - Trademarks</v>
      </c>
      <c r="B63" s="103">
        <v>8130</v>
      </c>
      <c r="C63" s="95"/>
      <c r="D63" s="95">
        <v>11454.08</v>
      </c>
      <c r="E63" s="95"/>
      <c r="F63" s="95"/>
      <c r="G63" s="95"/>
      <c r="H63" s="95"/>
      <c r="I63" s="95"/>
      <c r="J63" s="95"/>
      <c r="K63" s="95">
        <v>11454.08</v>
      </c>
    </row>
    <row r="64" spans="1:11" x14ac:dyDescent="0.25">
      <c r="A64" t="str">
        <f>VLOOKUP(B64,'IS QAD'!A:D,4,FALSE)</f>
        <v>Legal - License</v>
      </c>
      <c r="B64" s="103">
        <v>8132</v>
      </c>
      <c r="C64" s="95"/>
      <c r="D64" s="95">
        <v>4206.66</v>
      </c>
      <c r="E64" s="95"/>
      <c r="F64" s="95"/>
      <c r="G64" s="95"/>
      <c r="H64" s="95"/>
      <c r="I64" s="95"/>
      <c r="J64" s="95"/>
      <c r="K64" s="95">
        <v>4206.66</v>
      </c>
    </row>
    <row r="65" spans="1:11" x14ac:dyDescent="0.25">
      <c r="A65" t="str">
        <f>VLOOKUP(B65,'IS QAD'!A:D,4,FALSE)</f>
        <v>Regulatory Submissions</v>
      </c>
      <c r="B65" s="103">
        <v>8135</v>
      </c>
      <c r="C65" s="95"/>
      <c r="D65" s="95">
        <v>41016.71</v>
      </c>
      <c r="E65" s="95"/>
      <c r="F65" s="95"/>
      <c r="G65" s="95"/>
      <c r="H65" s="95"/>
      <c r="I65" s="95">
        <v>371.6</v>
      </c>
      <c r="J65" s="95"/>
      <c r="K65" s="95">
        <v>41388.31</v>
      </c>
    </row>
    <row r="66" spans="1:11" x14ac:dyDescent="0.25">
      <c r="A66" t="str">
        <f>VLOOKUP(B66,'IS QAD'!A:D,4,FALSE)</f>
        <v>Legal - Regulatory</v>
      </c>
      <c r="B66" s="103">
        <v>8140</v>
      </c>
      <c r="C66" s="95"/>
      <c r="D66" s="95">
        <v>78996.86</v>
      </c>
      <c r="E66" s="95"/>
      <c r="F66" s="95"/>
      <c r="G66" s="95"/>
      <c r="H66" s="95"/>
      <c r="I66" s="95"/>
      <c r="J66" s="95"/>
      <c r="K66" s="95">
        <v>78996.86</v>
      </c>
    </row>
    <row r="67" spans="1:11" x14ac:dyDescent="0.25">
      <c r="A67" t="str">
        <f>VLOOKUP(B67,'IS QAD'!A:D,4,FALSE)</f>
        <v>Meals &amp; Entertainments</v>
      </c>
      <c r="B67" s="103">
        <v>8150</v>
      </c>
      <c r="C67" s="95"/>
      <c r="D67" s="95">
        <v>2194.9299999999998</v>
      </c>
      <c r="E67" s="95">
        <v>208.71</v>
      </c>
      <c r="F67" s="95"/>
      <c r="G67" s="95"/>
      <c r="H67" s="95"/>
      <c r="I67" s="95">
        <v>222.27</v>
      </c>
      <c r="J67" s="95"/>
      <c r="K67" s="95">
        <v>2625.91</v>
      </c>
    </row>
    <row r="68" spans="1:11" x14ac:dyDescent="0.25">
      <c r="A68" t="str">
        <f>VLOOKUP(B68,'IS QAD'!A:D,4,FALSE)</f>
        <v>Insurance - General</v>
      </c>
      <c r="B68" s="103">
        <v>8200</v>
      </c>
      <c r="C68" s="95"/>
      <c r="D68" s="95">
        <v>88207.31</v>
      </c>
      <c r="E68" s="95"/>
      <c r="F68" s="95"/>
      <c r="G68" s="95"/>
      <c r="H68" s="95"/>
      <c r="I68" s="95"/>
      <c r="J68" s="95"/>
      <c r="K68" s="95">
        <v>88207.31</v>
      </c>
    </row>
    <row r="69" spans="1:11" x14ac:dyDescent="0.25">
      <c r="A69" t="str">
        <f>VLOOKUP(B69,'IS QAD'!A:D,4,FALSE)</f>
        <v>Insurance - Prod Liab</v>
      </c>
      <c r="B69" s="103">
        <v>8205</v>
      </c>
      <c r="C69" s="95"/>
      <c r="D69" s="95">
        <v>42015.02</v>
      </c>
      <c r="E69" s="95"/>
      <c r="F69" s="95"/>
      <c r="G69" s="95"/>
      <c r="H69" s="95"/>
      <c r="I69" s="95"/>
      <c r="J69" s="95"/>
      <c r="K69" s="95">
        <v>42015.02</v>
      </c>
    </row>
    <row r="70" spans="1:11" x14ac:dyDescent="0.25">
      <c r="A70" t="str">
        <f>VLOOKUP(B70,'IS QAD'!A:D,4,FALSE)</f>
        <v>Expensed Equipment</v>
      </c>
      <c r="B70" s="103">
        <v>8300</v>
      </c>
      <c r="C70" s="95"/>
      <c r="D70" s="95">
        <v>30549.190000000002</v>
      </c>
      <c r="E70" s="95">
        <v>544.07000000000005</v>
      </c>
      <c r="F70" s="95"/>
      <c r="G70" s="95"/>
      <c r="H70" s="95">
        <v>3857.75</v>
      </c>
      <c r="I70" s="95">
        <v>217226.99000000002</v>
      </c>
      <c r="J70" s="95"/>
      <c r="K70" s="95">
        <v>252178.00000000003</v>
      </c>
    </row>
    <row r="71" spans="1:11" x14ac:dyDescent="0.25">
      <c r="A71" t="str">
        <f>VLOOKUP(B71,'IS QAD'!A:D,4,FALSE)</f>
        <v>Expensed furn &amp; fixture</v>
      </c>
      <c r="B71" s="103">
        <v>8301</v>
      </c>
      <c r="C71" s="95"/>
      <c r="D71" s="95">
        <v>36887.730000000003</v>
      </c>
      <c r="E71" s="95">
        <v>175.12</v>
      </c>
      <c r="F71" s="95"/>
      <c r="G71" s="95"/>
      <c r="H71" s="95">
        <v>163.12</v>
      </c>
      <c r="I71" s="95">
        <v>21888.829999999998</v>
      </c>
      <c r="J71" s="95"/>
      <c r="K71" s="95">
        <v>59114.8</v>
      </c>
    </row>
    <row r="72" spans="1:11" x14ac:dyDescent="0.25">
      <c r="A72" t="str">
        <f>VLOOKUP(B72,'IS QAD'!A:D,4,FALSE)</f>
        <v>Exp Eqt/computer Offsite</v>
      </c>
      <c r="B72" s="103">
        <v>8304</v>
      </c>
      <c r="C72" s="95"/>
      <c r="D72" s="95"/>
      <c r="E72" s="95"/>
      <c r="F72" s="95"/>
      <c r="G72" s="95"/>
      <c r="H72" s="95"/>
      <c r="I72" s="95">
        <v>1001</v>
      </c>
      <c r="J72" s="95"/>
      <c r="K72" s="95">
        <v>1001</v>
      </c>
    </row>
    <row r="73" spans="1:11" x14ac:dyDescent="0.25">
      <c r="A73" t="str">
        <f>VLOOKUP(B73,'IS QAD'!A:D,4,FALSE)</f>
        <v>Computer Supplies</v>
      </c>
      <c r="B73" s="103">
        <v>8305</v>
      </c>
      <c r="C73" s="95"/>
      <c r="D73" s="95">
        <v>2269.4499999999998</v>
      </c>
      <c r="E73" s="95">
        <v>356.77</v>
      </c>
      <c r="F73" s="95"/>
      <c r="G73" s="95"/>
      <c r="H73" s="95">
        <v>191226.17</v>
      </c>
      <c r="I73" s="95">
        <v>4748.3399999999992</v>
      </c>
      <c r="J73" s="95"/>
      <c r="K73" s="95">
        <v>198600.73</v>
      </c>
    </row>
    <row r="74" spans="1:11" x14ac:dyDescent="0.25">
      <c r="A74" t="str">
        <f>VLOOKUP(B74,'IS QAD'!A:D,4,FALSE)</f>
        <v>Computer supplies - LAN</v>
      </c>
      <c r="B74" s="103">
        <v>8307</v>
      </c>
      <c r="C74" s="95"/>
      <c r="D74" s="95"/>
      <c r="E74" s="95"/>
      <c r="F74" s="95"/>
      <c r="G74" s="95"/>
      <c r="H74" s="95">
        <v>918.31</v>
      </c>
      <c r="I74" s="95">
        <v>315.91999999999996</v>
      </c>
      <c r="J74" s="95"/>
      <c r="K74" s="95">
        <v>1234.23</v>
      </c>
    </row>
    <row r="75" spans="1:11" x14ac:dyDescent="0.25">
      <c r="A75" t="str">
        <f>VLOOKUP(B75,'IS QAD'!A:D,4,FALSE)</f>
        <v>Expensed Software</v>
      </c>
      <c r="B75" s="103">
        <v>8310</v>
      </c>
      <c r="C75" s="95"/>
      <c r="D75" s="95">
        <v>8074</v>
      </c>
      <c r="E75" s="95"/>
      <c r="F75" s="95"/>
      <c r="G75" s="95"/>
      <c r="H75" s="95">
        <v>55284.25</v>
      </c>
      <c r="I75" s="95">
        <v>13616.89</v>
      </c>
      <c r="J75" s="95"/>
      <c r="K75" s="95">
        <v>76975.14</v>
      </c>
    </row>
    <row r="76" spans="1:11" x14ac:dyDescent="0.25">
      <c r="A76" t="str">
        <f>VLOOKUP(B76,'IS QAD'!A:D,4,FALSE)</f>
        <v>Software Maintenance</v>
      </c>
      <c r="B76" s="103">
        <v>8315</v>
      </c>
      <c r="C76" s="95"/>
      <c r="D76" s="95"/>
      <c r="E76" s="95"/>
      <c r="F76" s="95"/>
      <c r="G76" s="95"/>
      <c r="H76" s="95">
        <v>83586.7</v>
      </c>
      <c r="I76" s="95">
        <v>25906.58</v>
      </c>
      <c r="J76" s="95"/>
      <c r="K76" s="95">
        <v>109493.28</v>
      </c>
    </row>
    <row r="77" spans="1:11" x14ac:dyDescent="0.25">
      <c r="A77" t="str">
        <f>VLOOKUP(B77,'IS QAD'!A:D,4,FALSE)</f>
        <v>Office Supplies</v>
      </c>
      <c r="B77" s="103">
        <v>8405</v>
      </c>
      <c r="C77" s="95">
        <v>6535.77</v>
      </c>
      <c r="D77" s="95">
        <v>11283.929999999997</v>
      </c>
      <c r="E77" s="95">
        <v>44153.53</v>
      </c>
      <c r="F77" s="95"/>
      <c r="G77" s="95"/>
      <c r="H77" s="95">
        <v>1325.32</v>
      </c>
      <c r="I77" s="95">
        <v>66838</v>
      </c>
      <c r="J77" s="95"/>
      <c r="K77" s="95">
        <v>130136.54999999999</v>
      </c>
    </row>
    <row r="78" spans="1:11" x14ac:dyDescent="0.25">
      <c r="A78" t="str">
        <f>VLOOKUP(B78,'IS QAD'!A:D,4,FALSE)</f>
        <v>Office services</v>
      </c>
      <c r="B78" s="103">
        <v>8406</v>
      </c>
      <c r="C78" s="95"/>
      <c r="D78" s="95">
        <v>705</v>
      </c>
      <c r="E78" s="95">
        <v>4824.8500000000004</v>
      </c>
      <c r="F78" s="95"/>
      <c r="G78" s="95"/>
      <c r="H78" s="95">
        <v>3086.56</v>
      </c>
      <c r="I78" s="95"/>
      <c r="J78" s="95"/>
      <c r="K78" s="95">
        <v>8616.41</v>
      </c>
    </row>
    <row r="79" spans="1:11" x14ac:dyDescent="0.25">
      <c r="A79" t="str">
        <f>VLOOKUP(B79,'IS QAD'!A:D,4,FALSE)</f>
        <v>Postage &amp; Delivery</v>
      </c>
      <c r="B79" s="103">
        <v>8410</v>
      </c>
      <c r="C79" s="95">
        <v>150.1</v>
      </c>
      <c r="D79" s="95">
        <v>18768.009999999998</v>
      </c>
      <c r="E79" s="95">
        <v>3835.97</v>
      </c>
      <c r="F79" s="95"/>
      <c r="G79" s="95"/>
      <c r="H79" s="95">
        <v>8777.16</v>
      </c>
      <c r="I79" s="95">
        <v>7461.8</v>
      </c>
      <c r="J79" s="95"/>
      <c r="K79" s="95">
        <v>38993.040000000001</v>
      </c>
    </row>
    <row r="80" spans="1:11" x14ac:dyDescent="0.25">
      <c r="A80" t="str">
        <f>VLOOKUP(B80,'IS QAD'!A:D,4,FALSE)</f>
        <v>Dues, Subscriptn &amp; Books</v>
      </c>
      <c r="B80" s="103">
        <v>8415</v>
      </c>
      <c r="C80" s="95">
        <v>35</v>
      </c>
      <c r="D80" s="95">
        <v>2554.3100000000004</v>
      </c>
      <c r="E80" s="95">
        <v>48864.160000000003</v>
      </c>
      <c r="F80" s="95"/>
      <c r="G80" s="95"/>
      <c r="H80" s="95">
        <v>92.71</v>
      </c>
      <c r="I80" s="95">
        <v>16475.680000000004</v>
      </c>
      <c r="J80" s="95"/>
      <c r="K80" s="95">
        <v>68021.86</v>
      </c>
    </row>
    <row r="81" spans="1:11" x14ac:dyDescent="0.25">
      <c r="A81" t="str">
        <f>VLOOKUP(B81,'IS QAD'!A:D,4,FALSE)</f>
        <v>Annual Maint / License</v>
      </c>
      <c r="B81" s="103">
        <v>8420</v>
      </c>
      <c r="C81" s="95"/>
      <c r="D81" s="95"/>
      <c r="E81" s="95">
        <v>6475.01</v>
      </c>
      <c r="F81" s="95"/>
      <c r="G81" s="95"/>
      <c r="H81" s="95">
        <v>30343.63</v>
      </c>
      <c r="I81" s="95">
        <v>25000</v>
      </c>
      <c r="J81" s="95"/>
      <c r="K81" s="95">
        <v>61818.64</v>
      </c>
    </row>
    <row r="82" spans="1:11" x14ac:dyDescent="0.25">
      <c r="A82" t="str">
        <f>VLOOKUP(B82,'IS QAD'!A:D,4,FALSE)</f>
        <v>Equip Repair / Maint</v>
      </c>
      <c r="B82" s="103">
        <v>8425</v>
      </c>
      <c r="C82" s="95"/>
      <c r="D82" s="95">
        <v>300</v>
      </c>
      <c r="E82" s="95"/>
      <c r="F82" s="95"/>
      <c r="G82" s="95"/>
      <c r="H82" s="95">
        <v>4304.34</v>
      </c>
      <c r="I82" s="95">
        <v>32105.78</v>
      </c>
      <c r="J82" s="95"/>
      <c r="K82" s="95">
        <v>36710.119999999995</v>
      </c>
    </row>
    <row r="83" spans="1:11" x14ac:dyDescent="0.25">
      <c r="A83" t="str">
        <f>VLOOKUP(B83,'IS QAD'!A:D,4,FALSE)</f>
        <v>Equipment Lease / Rental</v>
      </c>
      <c r="B83" s="103">
        <v>8430</v>
      </c>
      <c r="C83" s="95"/>
      <c r="D83" s="95">
        <v>3686.55</v>
      </c>
      <c r="E83" s="95"/>
      <c r="F83" s="95"/>
      <c r="G83" s="95"/>
      <c r="H83" s="95"/>
      <c r="I83" s="95">
        <v>19323.989999999998</v>
      </c>
      <c r="J83" s="95"/>
      <c r="K83" s="95">
        <v>23010.539999999997</v>
      </c>
    </row>
    <row r="84" spans="1:11" x14ac:dyDescent="0.25">
      <c r="A84" t="str">
        <f>VLOOKUP(B84,'IS QAD'!A:D,4,FALSE)</f>
        <v>Relocation Expenses</v>
      </c>
      <c r="B84" s="103">
        <v>8500</v>
      </c>
      <c r="C84" s="95"/>
      <c r="D84" s="95"/>
      <c r="E84" s="95"/>
      <c r="F84" s="95"/>
      <c r="G84" s="95"/>
      <c r="H84" s="95">
        <v>31568.45</v>
      </c>
      <c r="I84" s="95">
        <v>34625.949999999997</v>
      </c>
      <c r="J84" s="95"/>
      <c r="K84" s="95">
        <v>66194.399999999994</v>
      </c>
    </row>
    <row r="85" spans="1:11" x14ac:dyDescent="0.25">
      <c r="A85" t="str">
        <f>VLOOKUP(B85,'IS QAD'!A:D,4,FALSE)</f>
        <v>Recruiting Expenses</v>
      </c>
      <c r="B85" s="103">
        <v>8505</v>
      </c>
      <c r="C85" s="95"/>
      <c r="D85" s="95">
        <v>19350.490000000002</v>
      </c>
      <c r="E85" s="95">
        <v>18757.45</v>
      </c>
      <c r="F85" s="95"/>
      <c r="G85" s="95"/>
      <c r="H85" s="95"/>
      <c r="I85" s="95">
        <v>262358.06999999995</v>
      </c>
      <c r="J85" s="95"/>
      <c r="K85" s="95">
        <v>300466.00999999995</v>
      </c>
    </row>
    <row r="86" spans="1:11" x14ac:dyDescent="0.25">
      <c r="A86" t="str">
        <f>VLOOKUP(B86,'IS QAD'!A:D,4,FALSE)</f>
        <v>Bank Charges</v>
      </c>
      <c r="B86" s="103">
        <v>8550</v>
      </c>
      <c r="C86" s="95">
        <v>7236</v>
      </c>
      <c r="D86" s="95">
        <v>4122.46</v>
      </c>
      <c r="E86" s="95"/>
      <c r="F86" s="95"/>
      <c r="G86" s="95"/>
      <c r="H86" s="95"/>
      <c r="I86" s="95">
        <v>277.08</v>
      </c>
      <c r="J86" s="95"/>
      <c r="K86" s="95">
        <v>11635.539999999999</v>
      </c>
    </row>
    <row r="87" spans="1:11" x14ac:dyDescent="0.25">
      <c r="A87" t="str">
        <f>VLOOKUP(B87,'IS QAD'!A:D,4,FALSE)</f>
        <v>Stock-Based Compensation</v>
      </c>
      <c r="B87" s="103">
        <v>8580</v>
      </c>
      <c r="C87" s="95"/>
      <c r="D87" s="95"/>
      <c r="E87" s="95"/>
      <c r="F87" s="95"/>
      <c r="G87" s="95"/>
      <c r="H87" s="95"/>
      <c r="I87" s="95">
        <v>6.91</v>
      </c>
      <c r="J87" s="95"/>
      <c r="K87" s="95">
        <v>6.91</v>
      </c>
    </row>
    <row r="88" spans="1:11" x14ac:dyDescent="0.25">
      <c r="A88" t="str">
        <f>VLOOKUP(B88,'IS QAD'!A:D,4,FALSE)</f>
        <v>Travel Expense - Air</v>
      </c>
      <c r="B88" s="103">
        <v>8600</v>
      </c>
      <c r="C88" s="95"/>
      <c r="D88" s="95">
        <v>103150.16</v>
      </c>
      <c r="E88" s="95"/>
      <c r="F88" s="95"/>
      <c r="G88" s="95"/>
      <c r="H88" s="95">
        <v>1199.4000000000001</v>
      </c>
      <c r="I88" s="95">
        <v>34754.980000000003</v>
      </c>
      <c r="J88" s="95"/>
      <c r="K88" s="95">
        <v>139104.54</v>
      </c>
    </row>
    <row r="89" spans="1:11" x14ac:dyDescent="0.25">
      <c r="A89" t="str">
        <f>VLOOKUP(B89,'IS QAD'!A:D,4,FALSE)</f>
        <v>Travel expense - Air (J)</v>
      </c>
      <c r="B89" s="103">
        <v>8601</v>
      </c>
      <c r="C89" s="95"/>
      <c r="D89" s="95">
        <v>216817.69</v>
      </c>
      <c r="E89" s="95"/>
      <c r="F89" s="95"/>
      <c r="G89" s="95"/>
      <c r="H89" s="95"/>
      <c r="I89" s="95"/>
      <c r="J89" s="95"/>
      <c r="K89" s="95">
        <v>216817.69</v>
      </c>
    </row>
    <row r="90" spans="1:11" x14ac:dyDescent="0.25">
      <c r="A90" t="str">
        <f>VLOOKUP(B90,'IS QAD'!A:D,4,FALSE)</f>
        <v>Travel expense - Hotel</v>
      </c>
      <c r="B90" s="103">
        <v>8605</v>
      </c>
      <c r="C90" s="95"/>
      <c r="D90" s="95">
        <v>6375.7300000000005</v>
      </c>
      <c r="E90" s="95"/>
      <c r="F90" s="95"/>
      <c r="G90" s="95"/>
      <c r="H90" s="95">
        <v>620.78</v>
      </c>
      <c r="I90" s="95">
        <v>9251.380000000001</v>
      </c>
      <c r="J90" s="95"/>
      <c r="K90" s="95">
        <v>16247.890000000001</v>
      </c>
    </row>
    <row r="91" spans="1:11" x14ac:dyDescent="0.25">
      <c r="A91" t="str">
        <f>VLOOKUP(B91,'IS QAD'!A:D,4,FALSE)</f>
        <v>Travel Expense - Auto</v>
      </c>
      <c r="B91" s="103">
        <v>8607</v>
      </c>
      <c r="C91" s="95"/>
      <c r="D91" s="95">
        <v>14239.93</v>
      </c>
      <c r="E91" s="95">
        <v>94.24</v>
      </c>
      <c r="F91" s="95"/>
      <c r="G91" s="95"/>
      <c r="H91" s="95">
        <v>407.49</v>
      </c>
      <c r="I91" s="95">
        <v>5028.29</v>
      </c>
      <c r="J91" s="95"/>
      <c r="K91" s="95">
        <v>19769.95</v>
      </c>
    </row>
    <row r="92" spans="1:11" x14ac:dyDescent="0.25">
      <c r="A92" t="str">
        <f>VLOOKUP(B92,'IS QAD'!A:D,4,FALSE)</f>
        <v>Travel - Meals &amp; Entert</v>
      </c>
      <c r="B92" s="103">
        <v>8610</v>
      </c>
      <c r="C92" s="95"/>
      <c r="D92" s="95">
        <v>2141.23</v>
      </c>
      <c r="E92" s="95"/>
      <c r="F92" s="95"/>
      <c r="G92" s="95"/>
      <c r="H92" s="95"/>
      <c r="I92" s="95">
        <v>1851.4500000000003</v>
      </c>
      <c r="J92" s="95"/>
      <c r="K92" s="95">
        <v>3992.6800000000003</v>
      </c>
    </row>
    <row r="93" spans="1:11" x14ac:dyDescent="0.25">
      <c r="A93" t="str">
        <f>VLOOKUP(B93,'IS QAD'!A:D,4,FALSE)</f>
        <v>Travel - Other</v>
      </c>
      <c r="B93" s="103">
        <v>8615</v>
      </c>
      <c r="C93" s="95"/>
      <c r="D93" s="95">
        <v>725.44</v>
      </c>
      <c r="E93" s="95"/>
      <c r="F93" s="95"/>
      <c r="G93" s="95"/>
      <c r="H93" s="95"/>
      <c r="I93" s="95">
        <v>163.58000000000001</v>
      </c>
      <c r="J93" s="95"/>
      <c r="K93" s="95">
        <v>889.0200000000001</v>
      </c>
    </row>
    <row r="94" spans="1:11" x14ac:dyDescent="0.25">
      <c r="A94" t="str">
        <f>VLOOKUP(B94,'IS QAD'!A:D,4,FALSE)</f>
        <v>Payroll Processing Fee</v>
      </c>
      <c r="B94" s="103">
        <v>8710</v>
      </c>
      <c r="C94" s="95"/>
      <c r="D94" s="95"/>
      <c r="E94" s="95">
        <v>23159.61</v>
      </c>
      <c r="F94" s="95"/>
      <c r="G94" s="95"/>
      <c r="H94" s="95"/>
      <c r="I94" s="95"/>
      <c r="J94" s="95"/>
      <c r="K94" s="95">
        <v>23159.61</v>
      </c>
    </row>
    <row r="95" spans="1:11" x14ac:dyDescent="0.25">
      <c r="A95" t="str">
        <f>VLOOKUP(B95,'IS QAD'!A:D,4,FALSE)</f>
        <v>Charitable Contributions</v>
      </c>
      <c r="B95" s="103">
        <v>8715</v>
      </c>
      <c r="C95" s="95"/>
      <c r="D95" s="95">
        <v>1000</v>
      </c>
      <c r="E95" s="95"/>
      <c r="F95" s="95"/>
      <c r="G95" s="95"/>
      <c r="H95" s="95"/>
      <c r="I95" s="95"/>
      <c r="J95" s="95"/>
      <c r="K95" s="95">
        <v>1000</v>
      </c>
    </row>
    <row r="96" spans="1:11" x14ac:dyDescent="0.25">
      <c r="A96" t="str">
        <f>VLOOKUP(B96,'IS QAD'!A:D,4,FALSE)</f>
        <v>Miscellaneous Expenses</v>
      </c>
      <c r="B96" s="103">
        <v>8720</v>
      </c>
      <c r="C96" s="95"/>
      <c r="D96" s="95">
        <v>38193.43</v>
      </c>
      <c r="E96" s="95">
        <v>1421.83</v>
      </c>
      <c r="F96" s="95"/>
      <c r="G96" s="95"/>
      <c r="H96" s="95"/>
      <c r="I96" s="95">
        <v>11839.810000000001</v>
      </c>
      <c r="J96" s="95"/>
      <c r="K96" s="95">
        <v>51455.070000000007</v>
      </c>
    </row>
    <row r="97" spans="1:11" x14ac:dyDescent="0.25">
      <c r="A97" t="str">
        <f>VLOOKUP(B97,'IS QAD'!A:D,4,FALSE)</f>
        <v>Other Outside Services</v>
      </c>
      <c r="B97" s="103">
        <v>8725</v>
      </c>
      <c r="C97" s="95"/>
      <c r="D97" s="95">
        <v>2040</v>
      </c>
      <c r="E97" s="95"/>
      <c r="F97" s="95"/>
      <c r="G97" s="95"/>
      <c r="H97" s="95">
        <v>5541.84</v>
      </c>
      <c r="I97" s="95">
        <v>143549.13</v>
      </c>
      <c r="J97" s="95"/>
      <c r="K97" s="95">
        <v>151130.97</v>
      </c>
    </row>
    <row r="98" spans="1:11" x14ac:dyDescent="0.25">
      <c r="A98" t="str">
        <f>VLOOKUP(B98,'IS QAD'!A:D,4,FALSE)</f>
        <v>Supplies for MFG / OPS</v>
      </c>
      <c r="B98" s="103">
        <v>8800</v>
      </c>
      <c r="C98" s="95"/>
      <c r="D98" s="95"/>
      <c r="E98" s="95"/>
      <c r="F98" s="95"/>
      <c r="G98" s="95"/>
      <c r="H98" s="95"/>
      <c r="I98" s="95">
        <v>76474.009999999995</v>
      </c>
      <c r="J98" s="95"/>
      <c r="K98" s="95">
        <v>76474.009999999995</v>
      </c>
    </row>
    <row r="99" spans="1:11" x14ac:dyDescent="0.25">
      <c r="A99" t="str">
        <f>VLOOKUP(B99,'IS QAD'!A:D,4,FALSE)</f>
        <v>Feight in - Non Inv</v>
      </c>
      <c r="B99" s="103">
        <v>8805</v>
      </c>
      <c r="C99" s="95"/>
      <c r="D99" s="95"/>
      <c r="E99" s="95"/>
      <c r="F99" s="95"/>
      <c r="G99" s="95"/>
      <c r="H99" s="95"/>
      <c r="I99" s="95">
        <v>7408.84</v>
      </c>
      <c r="J99" s="95"/>
      <c r="K99" s="95">
        <v>7408.84</v>
      </c>
    </row>
    <row r="100" spans="1:11" x14ac:dyDescent="0.25">
      <c r="A100" t="str">
        <f>VLOOKUP(B100,'IS QAD'!A:D,4,FALSE)</f>
        <v>Quality control</v>
      </c>
      <c r="B100" s="103">
        <v>8810</v>
      </c>
      <c r="C100" s="95"/>
      <c r="D100" s="95"/>
      <c r="E100" s="95"/>
      <c r="F100" s="95"/>
      <c r="G100" s="95"/>
      <c r="H100" s="95"/>
      <c r="I100" s="95">
        <v>7297.83</v>
      </c>
      <c r="J100" s="95"/>
      <c r="K100" s="95">
        <v>7297.83</v>
      </c>
    </row>
    <row r="101" spans="1:11" x14ac:dyDescent="0.25">
      <c r="A101" t="str">
        <f>VLOOKUP(B101,'IS QAD'!A:D,4,FALSE)</f>
        <v>Inventory (Exp)</v>
      </c>
      <c r="B101" s="103">
        <v>8899</v>
      </c>
      <c r="C101" s="95"/>
      <c r="D101" s="95"/>
      <c r="E101" s="95"/>
      <c r="F101" s="95"/>
      <c r="G101" s="95"/>
      <c r="H101" s="95"/>
      <c r="I101" s="95">
        <v>-5337.0199999999995</v>
      </c>
      <c r="J101" s="95"/>
      <c r="K101" s="95">
        <v>-5337.0199999999995</v>
      </c>
    </row>
    <row r="102" spans="1:11" x14ac:dyDescent="0.25">
      <c r="A102" t="str">
        <f>VLOOKUP(B102,'IS QAD'!A:D,4,FALSE)</f>
        <v>G&amp;A Allocation - Out</v>
      </c>
      <c r="B102" s="103">
        <v>8900</v>
      </c>
      <c r="C102" s="95"/>
      <c r="D102" s="95"/>
      <c r="E102" s="95">
        <v>-1480305.51</v>
      </c>
      <c r="F102" s="95"/>
      <c r="G102" s="95"/>
      <c r="H102" s="95"/>
      <c r="I102" s="95"/>
      <c r="J102" s="95"/>
      <c r="K102" s="95">
        <v>-1480305.51</v>
      </c>
    </row>
    <row r="103" spans="1:11" x14ac:dyDescent="0.25">
      <c r="A103" t="str">
        <f>VLOOKUP(B103,'IS QAD'!A:D,4,FALSE)</f>
        <v>G&amp;A Allocation - In</v>
      </c>
      <c r="B103" s="103">
        <v>8905</v>
      </c>
      <c r="C103" s="95"/>
      <c r="D103" s="95">
        <v>159199.91</v>
      </c>
      <c r="E103" s="95"/>
      <c r="F103" s="95"/>
      <c r="G103" s="95"/>
      <c r="H103" s="95"/>
      <c r="I103" s="95">
        <v>1321105.5999999999</v>
      </c>
      <c r="J103" s="95"/>
      <c r="K103" s="95">
        <v>1480305.5099999998</v>
      </c>
    </row>
    <row r="104" spans="1:11" x14ac:dyDescent="0.25">
      <c r="A104" t="str">
        <f>VLOOKUP(B104,'IS QAD'!A:D,4,FALSE)</f>
        <v>Facility Allocation-Out</v>
      </c>
      <c r="B104" s="103">
        <v>8910</v>
      </c>
      <c r="C104" s="95">
        <v>-2785367.31</v>
      </c>
      <c r="D104" s="95"/>
      <c r="E104" s="95"/>
      <c r="F104" s="95"/>
      <c r="G104" s="95"/>
      <c r="H104" s="95"/>
      <c r="I104" s="95"/>
      <c r="J104" s="95"/>
      <c r="K104" s="95">
        <v>-2785367.31</v>
      </c>
    </row>
    <row r="105" spans="1:11" x14ac:dyDescent="0.25">
      <c r="A105" t="str">
        <f>VLOOKUP(B105,'IS QAD'!A:D,4,FALSE)</f>
        <v>Facility Allocation - In</v>
      </c>
      <c r="B105" s="103">
        <v>8915</v>
      </c>
      <c r="C105" s="95"/>
      <c r="D105" s="95">
        <v>275625.71000000002</v>
      </c>
      <c r="E105" s="95">
        <v>2491.84</v>
      </c>
      <c r="F105" s="95"/>
      <c r="G105" s="95"/>
      <c r="H105" s="95">
        <v>117245.49</v>
      </c>
      <c r="I105" s="95">
        <v>2390004.27</v>
      </c>
      <c r="J105" s="95"/>
      <c r="K105" s="95">
        <v>2785367.31</v>
      </c>
    </row>
    <row r="106" spans="1:11" x14ac:dyDescent="0.25">
      <c r="A106" t="str">
        <f>VLOOKUP(B106,'IS QAD'!A:D,4,FALSE)</f>
        <v>IT Allocation - Out</v>
      </c>
      <c r="B106" s="103">
        <v>8920</v>
      </c>
      <c r="C106" s="95"/>
      <c r="D106" s="95"/>
      <c r="E106" s="95"/>
      <c r="F106" s="95"/>
      <c r="G106" s="95"/>
      <c r="H106" s="95">
        <v>-1127743.78</v>
      </c>
      <c r="I106" s="95"/>
      <c r="J106" s="95"/>
      <c r="K106" s="95">
        <v>-1127743.78</v>
      </c>
    </row>
    <row r="107" spans="1:11" x14ac:dyDescent="0.25">
      <c r="A107" t="str">
        <f>VLOOKUP(B107,'IS QAD'!A:D,4,FALSE)</f>
        <v>IT Allocation - In</v>
      </c>
      <c r="B107" s="103">
        <v>8925</v>
      </c>
      <c r="C107" s="95"/>
      <c r="D107" s="95">
        <v>122138.77</v>
      </c>
      <c r="E107" s="95"/>
      <c r="F107" s="95"/>
      <c r="G107" s="95"/>
      <c r="H107" s="95"/>
      <c r="I107" s="95">
        <v>1005605.0099999999</v>
      </c>
      <c r="J107" s="95"/>
      <c r="K107" s="95">
        <v>1127743.7799999998</v>
      </c>
    </row>
    <row r="108" spans="1:11" x14ac:dyDescent="0.25">
      <c r="A108" t="str">
        <f>VLOOKUP(B108,'IS QAD'!A:D,4,FALSE)</f>
        <v>Interest Income</v>
      </c>
      <c r="B108" s="103">
        <v>9100</v>
      </c>
      <c r="C108" s="95"/>
      <c r="D108" s="95"/>
      <c r="E108" s="95"/>
      <c r="F108" s="95">
        <v>-146973.39000000001</v>
      </c>
      <c r="G108" s="95"/>
      <c r="H108" s="95"/>
      <c r="I108" s="95"/>
      <c r="J108" s="95"/>
      <c r="K108" s="95">
        <v>-146973.39000000001</v>
      </c>
    </row>
    <row r="109" spans="1:11" x14ac:dyDescent="0.25">
      <c r="A109" t="str">
        <f>VLOOKUP(B109,'IS QAD'!A:D,4,FALSE)</f>
        <v>Interest expenses</v>
      </c>
      <c r="B109" s="103">
        <v>9105</v>
      </c>
      <c r="C109" s="95"/>
      <c r="D109" s="95"/>
      <c r="E109" s="95"/>
      <c r="F109" s="95"/>
      <c r="G109" s="95">
        <v>2706.3</v>
      </c>
      <c r="H109" s="95"/>
      <c r="I109" s="95"/>
      <c r="J109" s="95"/>
      <c r="K109" s="95">
        <v>2706.3</v>
      </c>
    </row>
    <row r="110" spans="1:11" x14ac:dyDescent="0.25">
      <c r="A110" t="str">
        <f>VLOOKUP(B110,'IS QAD'!A:D,4,FALSE)</f>
        <v>ncome tax - States</v>
      </c>
      <c r="B110" s="103">
        <v>9500</v>
      </c>
      <c r="C110" s="95"/>
      <c r="D110" s="95"/>
      <c r="E110" s="95"/>
      <c r="F110" s="95">
        <v>800</v>
      </c>
      <c r="G110" s="95"/>
      <c r="H110" s="95"/>
      <c r="I110" s="95"/>
      <c r="J110" s="95"/>
      <c r="K110" s="95">
        <v>800</v>
      </c>
    </row>
    <row r="111" spans="1:11" x14ac:dyDescent="0.25">
      <c r="A111" t="str">
        <f>VLOOKUP(B111,'IS QAD'!A:D,4,FALSE)</f>
        <v>Suspense</v>
      </c>
      <c r="B111" s="103">
        <v>9999</v>
      </c>
      <c r="C111" s="95"/>
      <c r="D111" s="95"/>
      <c r="E111" s="95"/>
      <c r="F111" s="95"/>
      <c r="G111" s="95"/>
      <c r="H111" s="95"/>
      <c r="I111" s="95">
        <v>420.54</v>
      </c>
      <c r="J111" s="95"/>
      <c r="K111" s="95">
        <v>420.54</v>
      </c>
    </row>
    <row r="112" spans="1:11" x14ac:dyDescent="0.25">
      <c r="A112" t="e">
        <f>VLOOKUP(B112,'IS QAD'!A:D,4,FALSE)</f>
        <v>#N/A</v>
      </c>
      <c r="B112" s="103" t="s">
        <v>327</v>
      </c>
      <c r="C112" s="95">
        <v>-1.9999999552965164E-2</v>
      </c>
      <c r="D112" s="95">
        <v>6177201.1500000004</v>
      </c>
      <c r="E112" s="95">
        <v>2710.8700000002609</v>
      </c>
      <c r="F112" s="95">
        <v>-146173.39000000001</v>
      </c>
      <c r="G112" s="95">
        <v>2706.3</v>
      </c>
      <c r="H112" s="95">
        <v>0</v>
      </c>
      <c r="I112" s="95">
        <v>21840286.569999993</v>
      </c>
      <c r="J112" s="95">
        <v>-1594411.4300000002</v>
      </c>
      <c r="K112" s="95">
        <v>26282320.049999993</v>
      </c>
    </row>
  </sheetData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F522"/>
  <sheetViews>
    <sheetView topLeftCell="A495" workbookViewId="0">
      <selection activeCell="A510" sqref="A510"/>
    </sheetView>
  </sheetViews>
  <sheetFormatPr defaultRowHeight="15" x14ac:dyDescent="0.25"/>
  <cols>
    <col min="4" max="4" width="14.42578125" customWidth="1"/>
    <col min="5" max="5" width="18" customWidth="1"/>
  </cols>
  <sheetData>
    <row r="1" spans="1:6" x14ac:dyDescent="0.25">
      <c r="A1" t="s">
        <v>307</v>
      </c>
      <c r="C1" t="s">
        <v>308</v>
      </c>
      <c r="D1">
        <v>25</v>
      </c>
      <c r="E1" t="s">
        <v>309</v>
      </c>
    </row>
    <row r="2" spans="1:6" x14ac:dyDescent="0.25">
      <c r="A2" t="s">
        <v>310</v>
      </c>
      <c r="E2" t="s">
        <v>190</v>
      </c>
    </row>
    <row r="4" spans="1:6" x14ac:dyDescent="0.25">
      <c r="A4" t="s">
        <v>311</v>
      </c>
      <c r="C4" t="s">
        <v>312</v>
      </c>
      <c r="E4" t="s">
        <v>313</v>
      </c>
    </row>
    <row r="5" spans="1:6" x14ac:dyDescent="0.25">
      <c r="E5" t="s">
        <v>1</v>
      </c>
    </row>
    <row r="7" spans="1:6" x14ac:dyDescent="0.25">
      <c r="E7" t="s">
        <v>314</v>
      </c>
    </row>
    <row r="8" spans="1:6" x14ac:dyDescent="0.25">
      <c r="E8" t="s">
        <v>315</v>
      </c>
    </row>
    <row r="9" spans="1:6" x14ac:dyDescent="0.25">
      <c r="E9" s="1">
        <v>40908</v>
      </c>
    </row>
    <row r="11" spans="1:6" x14ac:dyDescent="0.25">
      <c r="A11" t="s">
        <v>323</v>
      </c>
      <c r="B11" t="s">
        <v>324</v>
      </c>
      <c r="C11" t="s">
        <v>325</v>
      </c>
      <c r="D11" t="s">
        <v>3</v>
      </c>
      <c r="E11" t="s">
        <v>260</v>
      </c>
    </row>
    <row r="12" spans="1:6" x14ac:dyDescent="0.25">
      <c r="A12">
        <v>6000</v>
      </c>
      <c r="B12" t="s">
        <v>316</v>
      </c>
      <c r="C12">
        <v>1010</v>
      </c>
      <c r="D12" t="s">
        <v>96</v>
      </c>
      <c r="E12" s="2">
        <v>69861.66</v>
      </c>
      <c r="F12" s="101"/>
    </row>
    <row r="13" spans="1:6" x14ac:dyDescent="0.25">
      <c r="A13">
        <v>6040</v>
      </c>
      <c r="B13" t="s">
        <v>316</v>
      </c>
      <c r="C13">
        <v>1010</v>
      </c>
      <c r="D13" t="s">
        <v>97</v>
      </c>
      <c r="E13">
        <v>-320.70999999999998</v>
      </c>
      <c r="F13" s="101"/>
    </row>
    <row r="14" spans="1:6" x14ac:dyDescent="0.25">
      <c r="A14">
        <v>6045</v>
      </c>
      <c r="B14" t="s">
        <v>316</v>
      </c>
      <c r="C14">
        <v>1010</v>
      </c>
      <c r="D14" t="s">
        <v>98</v>
      </c>
      <c r="E14" s="2">
        <v>5949.28</v>
      </c>
      <c r="F14" s="101"/>
    </row>
    <row r="15" spans="1:6" x14ac:dyDescent="0.25">
      <c r="A15">
        <v>7100</v>
      </c>
      <c r="B15" t="s">
        <v>316</v>
      </c>
      <c r="C15">
        <v>1010</v>
      </c>
      <c r="D15" t="s">
        <v>106</v>
      </c>
      <c r="E15" s="2">
        <v>20088.2</v>
      </c>
      <c r="F15" s="101"/>
    </row>
    <row r="16" spans="1:6" x14ac:dyDescent="0.25">
      <c r="A16">
        <v>8100</v>
      </c>
      <c r="B16" t="s">
        <v>316</v>
      </c>
      <c r="C16">
        <v>1010</v>
      </c>
      <c r="D16" t="s">
        <v>134</v>
      </c>
      <c r="E16" s="2">
        <v>2055</v>
      </c>
      <c r="F16" s="101"/>
    </row>
    <row r="17" spans="1:6" x14ac:dyDescent="0.25">
      <c r="A17">
        <v>8115</v>
      </c>
      <c r="B17" t="s">
        <v>316</v>
      </c>
      <c r="C17">
        <v>1010</v>
      </c>
      <c r="D17" t="s">
        <v>137</v>
      </c>
      <c r="E17">
        <v>651.20000000000005</v>
      </c>
      <c r="F17" s="101"/>
    </row>
    <row r="18" spans="1:6" x14ac:dyDescent="0.25">
      <c r="A18">
        <v>8135</v>
      </c>
      <c r="B18" t="s">
        <v>316</v>
      </c>
      <c r="C18">
        <v>1010</v>
      </c>
      <c r="D18" t="s">
        <v>143</v>
      </c>
      <c r="E18">
        <v>731.71</v>
      </c>
      <c r="F18" s="101"/>
    </row>
    <row r="19" spans="1:6" x14ac:dyDescent="0.25">
      <c r="A19">
        <v>8200</v>
      </c>
      <c r="B19" t="s">
        <v>316</v>
      </c>
      <c r="C19">
        <v>1010</v>
      </c>
      <c r="D19" t="s">
        <v>146</v>
      </c>
      <c r="E19" s="2">
        <v>87107.31</v>
      </c>
      <c r="F19" s="101"/>
    </row>
    <row r="20" spans="1:6" x14ac:dyDescent="0.25">
      <c r="A20">
        <v>8205</v>
      </c>
      <c r="B20" t="s">
        <v>316</v>
      </c>
      <c r="C20">
        <v>1010</v>
      </c>
      <c r="D20" t="s">
        <v>147</v>
      </c>
      <c r="E20" s="2">
        <v>42015.02</v>
      </c>
      <c r="F20" s="101"/>
    </row>
    <row r="21" spans="1:6" x14ac:dyDescent="0.25">
      <c r="A21">
        <v>8300</v>
      </c>
      <c r="B21" t="s">
        <v>316</v>
      </c>
      <c r="C21">
        <v>1010</v>
      </c>
      <c r="D21" t="s">
        <v>148</v>
      </c>
      <c r="E21" s="2">
        <v>28933.52</v>
      </c>
      <c r="F21" s="101"/>
    </row>
    <row r="22" spans="1:6" x14ac:dyDescent="0.25">
      <c r="A22">
        <v>8301</v>
      </c>
      <c r="B22" t="s">
        <v>316</v>
      </c>
      <c r="C22">
        <v>1010</v>
      </c>
      <c r="D22" t="s">
        <v>149</v>
      </c>
      <c r="E22" s="2">
        <v>26923.18</v>
      </c>
      <c r="F22" s="101"/>
    </row>
    <row r="23" spans="1:6" x14ac:dyDescent="0.25">
      <c r="A23">
        <v>8305</v>
      </c>
      <c r="B23" t="s">
        <v>316</v>
      </c>
      <c r="C23">
        <v>1010</v>
      </c>
      <c r="D23" t="s">
        <v>151</v>
      </c>
      <c r="E23">
        <v>128.6</v>
      </c>
      <c r="F23" s="101"/>
    </row>
    <row r="24" spans="1:6" x14ac:dyDescent="0.25">
      <c r="A24">
        <v>8405</v>
      </c>
      <c r="B24" t="s">
        <v>316</v>
      </c>
      <c r="C24">
        <v>1010</v>
      </c>
      <c r="D24" t="s">
        <v>155</v>
      </c>
      <c r="E24" s="2">
        <v>10182.879999999999</v>
      </c>
      <c r="F24" s="101"/>
    </row>
    <row r="25" spans="1:6" x14ac:dyDescent="0.25">
      <c r="A25">
        <v>8406</v>
      </c>
      <c r="B25" t="s">
        <v>316</v>
      </c>
      <c r="C25">
        <v>1010</v>
      </c>
      <c r="D25" t="s">
        <v>156</v>
      </c>
      <c r="E25">
        <v>705</v>
      </c>
      <c r="F25" s="101"/>
    </row>
    <row r="26" spans="1:6" x14ac:dyDescent="0.25">
      <c r="A26">
        <v>8410</v>
      </c>
      <c r="B26" t="s">
        <v>316</v>
      </c>
      <c r="C26">
        <v>1010</v>
      </c>
      <c r="D26" t="s">
        <v>157</v>
      </c>
      <c r="E26" s="2">
        <v>4616.55</v>
      </c>
      <c r="F26" s="101"/>
    </row>
    <row r="27" spans="1:6" x14ac:dyDescent="0.25">
      <c r="A27">
        <v>8415</v>
      </c>
      <c r="B27" t="s">
        <v>316</v>
      </c>
      <c r="C27">
        <v>1010</v>
      </c>
      <c r="D27" t="s">
        <v>158</v>
      </c>
      <c r="E27">
        <v>50.97</v>
      </c>
      <c r="F27" s="101"/>
    </row>
    <row r="28" spans="1:6" x14ac:dyDescent="0.25">
      <c r="A28">
        <v>8550</v>
      </c>
      <c r="B28" t="s">
        <v>316</v>
      </c>
      <c r="C28">
        <v>1010</v>
      </c>
      <c r="D28" t="s">
        <v>164</v>
      </c>
      <c r="E28">
        <v>87</v>
      </c>
      <c r="F28" s="101"/>
    </row>
    <row r="29" spans="1:6" x14ac:dyDescent="0.25">
      <c r="A29">
        <v>8607</v>
      </c>
      <c r="B29" t="s">
        <v>316</v>
      </c>
      <c r="C29">
        <v>1010</v>
      </c>
      <c r="D29" t="s">
        <v>169</v>
      </c>
      <c r="E29">
        <v>157.99</v>
      </c>
      <c r="F29" s="101"/>
    </row>
    <row r="30" spans="1:6" x14ac:dyDescent="0.25">
      <c r="A30">
        <v>8720</v>
      </c>
      <c r="B30" t="s">
        <v>316</v>
      </c>
      <c r="C30">
        <v>1010</v>
      </c>
      <c r="D30" t="s">
        <v>174</v>
      </c>
      <c r="E30" s="2">
        <v>20967.05</v>
      </c>
      <c r="F30" s="101"/>
    </row>
    <row r="31" spans="1:6" x14ac:dyDescent="0.25">
      <c r="A31">
        <v>8725</v>
      </c>
      <c r="B31" t="s">
        <v>316</v>
      </c>
      <c r="C31">
        <v>1010</v>
      </c>
      <c r="D31" t="s">
        <v>175</v>
      </c>
      <c r="E31" s="2">
        <v>2040</v>
      </c>
      <c r="F31" s="101"/>
    </row>
    <row r="32" spans="1:6" x14ac:dyDescent="0.25">
      <c r="A32">
        <v>8905</v>
      </c>
      <c r="B32" t="s">
        <v>316</v>
      </c>
      <c r="C32">
        <v>1010</v>
      </c>
      <c r="D32" t="s">
        <v>181</v>
      </c>
      <c r="E32" s="2">
        <v>19347.98</v>
      </c>
      <c r="F32" s="101"/>
    </row>
    <row r="33" spans="1:6" x14ac:dyDescent="0.25">
      <c r="A33">
        <v>8915</v>
      </c>
      <c r="B33" t="s">
        <v>316</v>
      </c>
      <c r="C33">
        <v>1010</v>
      </c>
      <c r="D33" t="s">
        <v>183</v>
      </c>
      <c r="E33" s="2">
        <v>37614.959999999999</v>
      </c>
      <c r="F33" s="101"/>
    </row>
    <row r="34" spans="1:6" x14ac:dyDescent="0.25">
      <c r="A34">
        <v>8925</v>
      </c>
      <c r="B34" t="s">
        <v>316</v>
      </c>
      <c r="C34">
        <v>1010</v>
      </c>
      <c r="D34" t="s">
        <v>185</v>
      </c>
      <c r="E34" s="2">
        <v>15317.26</v>
      </c>
      <c r="F34" s="101"/>
    </row>
    <row r="35" spans="1:6" x14ac:dyDescent="0.25">
      <c r="A35">
        <v>6000</v>
      </c>
      <c r="B35" t="s">
        <v>316</v>
      </c>
      <c r="C35">
        <v>1020</v>
      </c>
      <c r="D35" t="s">
        <v>96</v>
      </c>
      <c r="E35" s="2">
        <v>493244.59</v>
      </c>
      <c r="F35" s="101"/>
    </row>
    <row r="36" spans="1:6" x14ac:dyDescent="0.25">
      <c r="A36">
        <v>6040</v>
      </c>
      <c r="B36" t="s">
        <v>316</v>
      </c>
      <c r="C36">
        <v>1020</v>
      </c>
      <c r="D36" t="s">
        <v>97</v>
      </c>
      <c r="E36" s="2">
        <v>1314.01</v>
      </c>
      <c r="F36" s="101"/>
    </row>
    <row r="37" spans="1:6" x14ac:dyDescent="0.25">
      <c r="A37">
        <v>6045</v>
      </c>
      <c r="B37" t="s">
        <v>316</v>
      </c>
      <c r="C37">
        <v>1020</v>
      </c>
      <c r="D37" t="s">
        <v>98</v>
      </c>
      <c r="E37" s="2">
        <v>30411.63</v>
      </c>
      <c r="F37" s="101"/>
    </row>
    <row r="38" spans="1:6" x14ac:dyDescent="0.25">
      <c r="A38">
        <v>6082</v>
      </c>
      <c r="B38" t="s">
        <v>316</v>
      </c>
      <c r="C38">
        <v>1020</v>
      </c>
      <c r="D38" t="s">
        <v>102</v>
      </c>
      <c r="E38" s="2">
        <v>5361.22</v>
      </c>
      <c r="F38" s="101"/>
    </row>
    <row r="39" spans="1:6" x14ac:dyDescent="0.25">
      <c r="A39">
        <v>6083</v>
      </c>
      <c r="B39" t="s">
        <v>316</v>
      </c>
      <c r="C39">
        <v>1020</v>
      </c>
      <c r="D39" t="s">
        <v>103</v>
      </c>
      <c r="E39" s="2">
        <v>3460.51</v>
      </c>
      <c r="F39" s="101"/>
    </row>
    <row r="40" spans="1:6" x14ac:dyDescent="0.25">
      <c r="A40">
        <v>6200</v>
      </c>
      <c r="B40" t="s">
        <v>316</v>
      </c>
      <c r="C40">
        <v>1020</v>
      </c>
      <c r="D40" t="s">
        <v>104</v>
      </c>
      <c r="E40" s="2">
        <v>194992</v>
      </c>
      <c r="F40" s="101"/>
    </row>
    <row r="41" spans="1:6" x14ac:dyDescent="0.25">
      <c r="A41">
        <v>7100</v>
      </c>
      <c r="B41" t="s">
        <v>316</v>
      </c>
      <c r="C41">
        <v>1020</v>
      </c>
      <c r="D41" t="s">
        <v>106</v>
      </c>
      <c r="E41" s="2">
        <v>4226.3999999999996</v>
      </c>
      <c r="F41" s="101"/>
    </row>
    <row r="42" spans="1:6" x14ac:dyDescent="0.25">
      <c r="A42">
        <v>7500</v>
      </c>
      <c r="B42" t="s">
        <v>316</v>
      </c>
      <c r="C42">
        <v>1020</v>
      </c>
      <c r="D42" t="s">
        <v>107</v>
      </c>
      <c r="E42" s="2">
        <v>1351.69</v>
      </c>
      <c r="F42" s="101"/>
    </row>
    <row r="43" spans="1:6" x14ac:dyDescent="0.25">
      <c r="A43">
        <v>8150</v>
      </c>
      <c r="B43" t="s">
        <v>316</v>
      </c>
      <c r="C43">
        <v>1020</v>
      </c>
      <c r="D43" t="s">
        <v>145</v>
      </c>
      <c r="E43" s="2">
        <v>2194.9299999999998</v>
      </c>
      <c r="F43" s="101"/>
    </row>
    <row r="44" spans="1:6" x14ac:dyDescent="0.25">
      <c r="A44">
        <v>8200</v>
      </c>
      <c r="B44" t="s">
        <v>316</v>
      </c>
      <c r="C44">
        <v>1020</v>
      </c>
      <c r="D44" t="s">
        <v>146</v>
      </c>
      <c r="E44" s="2">
        <v>1100</v>
      </c>
      <c r="F44" s="101"/>
    </row>
    <row r="45" spans="1:6" x14ac:dyDescent="0.25">
      <c r="A45">
        <v>8300</v>
      </c>
      <c r="B45" t="s">
        <v>316</v>
      </c>
      <c r="C45">
        <v>1020</v>
      </c>
      <c r="D45" t="s">
        <v>148</v>
      </c>
      <c r="E45" s="2">
        <v>1615.67</v>
      </c>
      <c r="F45" s="101"/>
    </row>
    <row r="46" spans="1:6" x14ac:dyDescent="0.25">
      <c r="A46">
        <v>8301</v>
      </c>
      <c r="B46" t="s">
        <v>316</v>
      </c>
      <c r="C46">
        <v>1020</v>
      </c>
      <c r="D46" t="s">
        <v>149</v>
      </c>
      <c r="E46" s="2">
        <v>9898.7900000000009</v>
      </c>
      <c r="F46" s="101"/>
    </row>
    <row r="47" spans="1:6" x14ac:dyDescent="0.25">
      <c r="A47">
        <v>8305</v>
      </c>
      <c r="B47" t="s">
        <v>316</v>
      </c>
      <c r="C47">
        <v>1020</v>
      </c>
      <c r="D47" t="s">
        <v>151</v>
      </c>
      <c r="E47" s="2">
        <v>2140.85</v>
      </c>
      <c r="F47" s="101"/>
    </row>
    <row r="48" spans="1:6" x14ac:dyDescent="0.25">
      <c r="A48">
        <v>8310</v>
      </c>
      <c r="B48" t="s">
        <v>316</v>
      </c>
      <c r="C48">
        <v>1020</v>
      </c>
      <c r="D48" t="s">
        <v>153</v>
      </c>
      <c r="E48">
        <v>79</v>
      </c>
      <c r="F48" s="101"/>
    </row>
    <row r="49" spans="1:6" x14ac:dyDescent="0.25">
      <c r="A49">
        <v>8405</v>
      </c>
      <c r="B49" t="s">
        <v>316</v>
      </c>
      <c r="C49">
        <v>1020</v>
      </c>
      <c r="D49" t="s">
        <v>155</v>
      </c>
      <c r="E49">
        <v>436.05</v>
      </c>
      <c r="F49" s="101"/>
    </row>
    <row r="50" spans="1:6" x14ac:dyDescent="0.25">
      <c r="A50">
        <v>8410</v>
      </c>
      <c r="B50" t="s">
        <v>316</v>
      </c>
      <c r="C50">
        <v>1020</v>
      </c>
      <c r="D50" t="s">
        <v>157</v>
      </c>
      <c r="E50">
        <v>139.88</v>
      </c>
      <c r="F50" s="101"/>
    </row>
    <row r="51" spans="1:6" x14ac:dyDescent="0.25">
      <c r="A51">
        <v>8415</v>
      </c>
      <c r="B51" t="s">
        <v>316</v>
      </c>
      <c r="C51">
        <v>1020</v>
      </c>
      <c r="D51" t="s">
        <v>158</v>
      </c>
      <c r="E51" s="2">
        <v>1467.75</v>
      </c>
      <c r="F51" s="101"/>
    </row>
    <row r="52" spans="1:6" x14ac:dyDescent="0.25">
      <c r="A52">
        <v>8425</v>
      </c>
      <c r="B52" t="s">
        <v>316</v>
      </c>
      <c r="C52">
        <v>1020</v>
      </c>
      <c r="D52" t="s">
        <v>160</v>
      </c>
      <c r="E52">
        <v>300</v>
      </c>
      <c r="F52" s="101"/>
    </row>
    <row r="53" spans="1:6" x14ac:dyDescent="0.25">
      <c r="A53">
        <v>8505</v>
      </c>
      <c r="B53" t="s">
        <v>316</v>
      </c>
      <c r="C53">
        <v>1020</v>
      </c>
      <c r="D53" t="s">
        <v>163</v>
      </c>
      <c r="E53" s="2">
        <v>16938.13</v>
      </c>
      <c r="F53" s="101"/>
    </row>
    <row r="54" spans="1:6" x14ac:dyDescent="0.25">
      <c r="A54">
        <v>8550</v>
      </c>
      <c r="B54" t="s">
        <v>316</v>
      </c>
      <c r="C54">
        <v>1020</v>
      </c>
      <c r="D54" t="s">
        <v>164</v>
      </c>
      <c r="E54">
        <v>256</v>
      </c>
      <c r="F54" s="101"/>
    </row>
    <row r="55" spans="1:6" x14ac:dyDescent="0.25">
      <c r="A55">
        <v>8600</v>
      </c>
      <c r="B55" t="s">
        <v>316</v>
      </c>
      <c r="C55">
        <v>1020</v>
      </c>
      <c r="D55" t="s">
        <v>166</v>
      </c>
      <c r="E55" s="2">
        <v>89416.33</v>
      </c>
      <c r="F55" s="101"/>
    </row>
    <row r="56" spans="1:6" x14ac:dyDescent="0.25">
      <c r="A56">
        <v>8601</v>
      </c>
      <c r="B56" t="s">
        <v>316</v>
      </c>
      <c r="C56">
        <v>1020</v>
      </c>
      <c r="D56" t="s">
        <v>167</v>
      </c>
      <c r="E56" s="2">
        <v>216817.69</v>
      </c>
      <c r="F56" s="101"/>
    </row>
    <row r="57" spans="1:6" x14ac:dyDescent="0.25">
      <c r="A57">
        <v>8605</v>
      </c>
      <c r="B57" t="s">
        <v>316</v>
      </c>
      <c r="C57">
        <v>1020</v>
      </c>
      <c r="D57" t="s">
        <v>168</v>
      </c>
      <c r="E57" s="2">
        <v>1386.57</v>
      </c>
      <c r="F57" s="101"/>
    </row>
    <row r="58" spans="1:6" x14ac:dyDescent="0.25">
      <c r="A58">
        <v>8607</v>
      </c>
      <c r="B58" t="s">
        <v>316</v>
      </c>
      <c r="C58">
        <v>1020</v>
      </c>
      <c r="D58" t="s">
        <v>169</v>
      </c>
      <c r="E58" s="2">
        <v>10224.1</v>
      </c>
      <c r="F58" s="101"/>
    </row>
    <row r="59" spans="1:6" x14ac:dyDescent="0.25">
      <c r="A59">
        <v>8610</v>
      </c>
      <c r="B59" t="s">
        <v>316</v>
      </c>
      <c r="C59">
        <v>1020</v>
      </c>
      <c r="D59" t="s">
        <v>170</v>
      </c>
      <c r="E59" s="2">
        <v>1458.73</v>
      </c>
      <c r="F59" s="101"/>
    </row>
    <row r="60" spans="1:6" x14ac:dyDescent="0.25">
      <c r="A60">
        <v>8615</v>
      </c>
      <c r="B60" t="s">
        <v>316</v>
      </c>
      <c r="C60">
        <v>1020</v>
      </c>
      <c r="D60" t="s">
        <v>171</v>
      </c>
      <c r="E60">
        <v>715.49</v>
      </c>
      <c r="F60" s="101"/>
    </row>
    <row r="61" spans="1:6" x14ac:dyDescent="0.25">
      <c r="A61">
        <v>8715</v>
      </c>
      <c r="B61" t="s">
        <v>316</v>
      </c>
      <c r="C61">
        <v>1020</v>
      </c>
      <c r="D61" t="s">
        <v>173</v>
      </c>
      <c r="E61" s="2">
        <v>1000</v>
      </c>
      <c r="F61" s="101"/>
    </row>
    <row r="62" spans="1:6" x14ac:dyDescent="0.25">
      <c r="A62">
        <v>8720</v>
      </c>
      <c r="B62" t="s">
        <v>316</v>
      </c>
      <c r="C62">
        <v>1020</v>
      </c>
      <c r="D62" t="s">
        <v>174</v>
      </c>
      <c r="E62" s="2">
        <v>15906.11</v>
      </c>
      <c r="F62" s="101"/>
    </row>
    <row r="63" spans="1:6" x14ac:dyDescent="0.25">
      <c r="A63">
        <v>8905</v>
      </c>
      <c r="B63" t="s">
        <v>316</v>
      </c>
      <c r="C63">
        <v>1020</v>
      </c>
      <c r="D63" t="s">
        <v>181</v>
      </c>
      <c r="E63" s="2">
        <v>61666.080000000002</v>
      </c>
      <c r="F63" s="101"/>
    </row>
    <row r="64" spans="1:6" x14ac:dyDescent="0.25">
      <c r="A64">
        <v>8915</v>
      </c>
      <c r="B64" t="s">
        <v>316</v>
      </c>
      <c r="C64">
        <v>1020</v>
      </c>
      <c r="D64" t="s">
        <v>183</v>
      </c>
      <c r="E64" s="2">
        <v>111908.07</v>
      </c>
      <c r="F64" s="101"/>
    </row>
    <row r="65" spans="1:6" x14ac:dyDescent="0.25">
      <c r="A65">
        <v>8925</v>
      </c>
      <c r="B65" t="s">
        <v>316</v>
      </c>
      <c r="C65">
        <v>1020</v>
      </c>
      <c r="D65" t="s">
        <v>185</v>
      </c>
      <c r="E65" s="2">
        <v>46931.01</v>
      </c>
      <c r="F65" s="101"/>
    </row>
    <row r="66" spans="1:6" x14ac:dyDescent="0.25">
      <c r="A66">
        <v>6000</v>
      </c>
      <c r="B66" t="s">
        <v>316</v>
      </c>
      <c r="C66">
        <v>1030</v>
      </c>
      <c r="D66" t="s">
        <v>96</v>
      </c>
      <c r="E66" s="2">
        <v>222085.02</v>
      </c>
      <c r="F66" s="101"/>
    </row>
    <row r="67" spans="1:6" x14ac:dyDescent="0.25">
      <c r="A67">
        <v>6040</v>
      </c>
      <c r="B67" t="s">
        <v>316</v>
      </c>
      <c r="C67">
        <v>1030</v>
      </c>
      <c r="D67" t="s">
        <v>97</v>
      </c>
      <c r="E67">
        <v>-731.36</v>
      </c>
      <c r="F67" s="101"/>
    </row>
    <row r="68" spans="1:6" x14ac:dyDescent="0.25">
      <c r="A68">
        <v>6045</v>
      </c>
      <c r="B68" t="s">
        <v>316</v>
      </c>
      <c r="C68">
        <v>1030</v>
      </c>
      <c r="D68" t="s">
        <v>98</v>
      </c>
      <c r="E68" s="2">
        <v>15610.85</v>
      </c>
      <c r="F68" s="101"/>
    </row>
    <row r="69" spans="1:6" x14ac:dyDescent="0.25">
      <c r="A69">
        <v>6200</v>
      </c>
      <c r="B69" t="s">
        <v>316</v>
      </c>
      <c r="C69">
        <v>1030</v>
      </c>
      <c r="D69" t="s">
        <v>104</v>
      </c>
      <c r="E69" s="2">
        <v>8020</v>
      </c>
      <c r="F69" s="101"/>
    </row>
    <row r="70" spans="1:6" x14ac:dyDescent="0.25">
      <c r="A70">
        <v>6300</v>
      </c>
      <c r="B70" t="s">
        <v>316</v>
      </c>
      <c r="C70">
        <v>1030</v>
      </c>
      <c r="D70" t="s">
        <v>105</v>
      </c>
      <c r="E70" s="2">
        <v>45613.75</v>
      </c>
      <c r="F70" s="101"/>
    </row>
    <row r="71" spans="1:6" x14ac:dyDescent="0.25">
      <c r="A71">
        <v>8105</v>
      </c>
      <c r="B71" t="s">
        <v>316</v>
      </c>
      <c r="C71">
        <v>1030</v>
      </c>
      <c r="D71" t="s">
        <v>135</v>
      </c>
      <c r="E71" s="2">
        <v>82500</v>
      </c>
      <c r="F71" s="101"/>
    </row>
    <row r="72" spans="1:6" x14ac:dyDescent="0.25">
      <c r="A72">
        <v>8110</v>
      </c>
      <c r="B72" t="s">
        <v>316</v>
      </c>
      <c r="C72">
        <v>1030</v>
      </c>
      <c r="D72" t="s">
        <v>136</v>
      </c>
      <c r="E72" s="2">
        <v>8650</v>
      </c>
      <c r="F72" s="101"/>
    </row>
    <row r="73" spans="1:6" x14ac:dyDescent="0.25">
      <c r="A73">
        <v>8301</v>
      </c>
      <c r="B73" t="s">
        <v>316</v>
      </c>
      <c r="C73">
        <v>1030</v>
      </c>
      <c r="D73" t="s">
        <v>149</v>
      </c>
      <c r="E73">
        <v>65.760000000000005</v>
      </c>
      <c r="F73" s="101"/>
    </row>
    <row r="74" spans="1:6" x14ac:dyDescent="0.25">
      <c r="A74">
        <v>8310</v>
      </c>
      <c r="B74" t="s">
        <v>316</v>
      </c>
      <c r="C74">
        <v>1030</v>
      </c>
      <c r="D74" t="s">
        <v>153</v>
      </c>
      <c r="E74" s="2">
        <v>7995</v>
      </c>
      <c r="F74" s="101"/>
    </row>
    <row r="75" spans="1:6" x14ac:dyDescent="0.25">
      <c r="A75">
        <v>8405</v>
      </c>
      <c r="B75" t="s">
        <v>316</v>
      </c>
      <c r="C75">
        <v>1030</v>
      </c>
      <c r="D75" t="s">
        <v>155</v>
      </c>
      <c r="E75">
        <v>405.24</v>
      </c>
      <c r="F75" s="101"/>
    </row>
    <row r="76" spans="1:6" x14ac:dyDescent="0.25">
      <c r="A76">
        <v>8410</v>
      </c>
      <c r="B76" t="s">
        <v>316</v>
      </c>
      <c r="C76">
        <v>1030</v>
      </c>
      <c r="D76" t="s">
        <v>157</v>
      </c>
      <c r="E76">
        <v>221.95</v>
      </c>
      <c r="F76" s="101"/>
    </row>
    <row r="77" spans="1:6" x14ac:dyDescent="0.25">
      <c r="A77">
        <v>8505</v>
      </c>
      <c r="B77" t="s">
        <v>316</v>
      </c>
      <c r="C77">
        <v>1030</v>
      </c>
      <c r="D77" t="s">
        <v>163</v>
      </c>
      <c r="E77">
        <v>-600</v>
      </c>
      <c r="F77" s="101"/>
    </row>
    <row r="78" spans="1:6" x14ac:dyDescent="0.25">
      <c r="A78">
        <v>8550</v>
      </c>
      <c r="B78" t="s">
        <v>316</v>
      </c>
      <c r="C78">
        <v>1030</v>
      </c>
      <c r="D78" t="s">
        <v>164</v>
      </c>
      <c r="E78" s="2">
        <v>3779.46</v>
      </c>
      <c r="F78" s="101"/>
    </row>
    <row r="79" spans="1:6" x14ac:dyDescent="0.25">
      <c r="A79">
        <v>8600</v>
      </c>
      <c r="B79" t="s">
        <v>316</v>
      </c>
      <c r="C79">
        <v>1030</v>
      </c>
      <c r="D79" t="s">
        <v>166</v>
      </c>
      <c r="E79">
        <v>790.2</v>
      </c>
      <c r="F79" s="101"/>
    </row>
    <row r="80" spans="1:6" x14ac:dyDescent="0.25">
      <c r="A80">
        <v>8720</v>
      </c>
      <c r="B80" t="s">
        <v>316</v>
      </c>
      <c r="C80">
        <v>1030</v>
      </c>
      <c r="D80" t="s">
        <v>174</v>
      </c>
      <c r="E80" s="2">
        <v>1071.27</v>
      </c>
      <c r="F80" s="101"/>
    </row>
    <row r="81" spans="1:6" x14ac:dyDescent="0.25">
      <c r="A81">
        <v>8905</v>
      </c>
      <c r="B81" t="s">
        <v>316</v>
      </c>
      <c r="C81">
        <v>1030</v>
      </c>
      <c r="D81" t="s">
        <v>181</v>
      </c>
      <c r="E81" s="2">
        <v>33578.1</v>
      </c>
      <c r="F81" s="101"/>
    </row>
    <row r="82" spans="1:6" x14ac:dyDescent="0.25">
      <c r="A82">
        <v>8915</v>
      </c>
      <c r="B82" t="s">
        <v>316</v>
      </c>
      <c r="C82">
        <v>1030</v>
      </c>
      <c r="D82" t="s">
        <v>183</v>
      </c>
      <c r="E82" s="2">
        <v>61802.69</v>
      </c>
      <c r="F82" s="101"/>
    </row>
    <row r="83" spans="1:6" x14ac:dyDescent="0.25">
      <c r="A83">
        <v>8925</v>
      </c>
      <c r="B83" t="s">
        <v>316</v>
      </c>
      <c r="C83">
        <v>1030</v>
      </c>
      <c r="D83" t="s">
        <v>185</v>
      </c>
      <c r="E83" s="2">
        <v>25840.38</v>
      </c>
      <c r="F83" s="101"/>
    </row>
    <row r="84" spans="1:6" x14ac:dyDescent="0.25">
      <c r="A84">
        <v>6000</v>
      </c>
      <c r="B84" t="s">
        <v>317</v>
      </c>
      <c r="C84">
        <v>1040</v>
      </c>
      <c r="D84" t="s">
        <v>96</v>
      </c>
      <c r="E84" s="2">
        <v>5627.4</v>
      </c>
      <c r="F84" s="101"/>
    </row>
    <row r="85" spans="1:6" x14ac:dyDescent="0.25">
      <c r="A85">
        <v>6040</v>
      </c>
      <c r="B85" t="s">
        <v>317</v>
      </c>
      <c r="C85">
        <v>1040</v>
      </c>
      <c r="D85" t="s">
        <v>97</v>
      </c>
      <c r="E85">
        <v>220.28</v>
      </c>
      <c r="F85" s="101"/>
    </row>
    <row r="86" spans="1:6" x14ac:dyDescent="0.25">
      <c r="A86">
        <v>6045</v>
      </c>
      <c r="B86" t="s">
        <v>317</v>
      </c>
      <c r="C86">
        <v>1040</v>
      </c>
      <c r="D86" t="s">
        <v>98</v>
      </c>
      <c r="E86" s="2">
        <f>-5076.75+2710.85</f>
        <v>-2365.9</v>
      </c>
      <c r="F86" s="101"/>
    </row>
    <row r="87" spans="1:6" x14ac:dyDescent="0.25">
      <c r="A87">
        <v>6065</v>
      </c>
      <c r="B87" t="s">
        <v>317</v>
      </c>
      <c r="C87">
        <v>1040</v>
      </c>
      <c r="D87" t="s">
        <v>99</v>
      </c>
      <c r="E87" s="2">
        <v>767508.2</v>
      </c>
      <c r="F87" s="101"/>
    </row>
    <row r="88" spans="1:6" x14ac:dyDescent="0.25">
      <c r="A88">
        <v>6070</v>
      </c>
      <c r="B88" t="s">
        <v>317</v>
      </c>
      <c r="C88">
        <v>1040</v>
      </c>
      <c r="D88" t="s">
        <v>100</v>
      </c>
      <c r="E88" s="2">
        <v>552392.28</v>
      </c>
      <c r="F88" s="101"/>
    </row>
    <row r="89" spans="1:6" x14ac:dyDescent="0.25">
      <c r="A89">
        <v>6080</v>
      </c>
      <c r="B89" t="s">
        <v>317</v>
      </c>
      <c r="C89">
        <v>1040</v>
      </c>
      <c r="D89" t="s">
        <v>101</v>
      </c>
      <c r="E89" s="2">
        <v>2462</v>
      </c>
      <c r="F89" s="101"/>
    </row>
    <row r="90" spans="1:6" x14ac:dyDescent="0.25">
      <c r="A90">
        <v>6083</v>
      </c>
      <c r="B90" t="s">
        <v>317</v>
      </c>
      <c r="C90">
        <v>1040</v>
      </c>
      <c r="D90" t="s">
        <v>103</v>
      </c>
      <c r="E90">
        <v>7.25</v>
      </c>
      <c r="F90" s="101"/>
    </row>
    <row r="91" spans="1:6" x14ac:dyDescent="0.25">
      <c r="A91">
        <v>7100</v>
      </c>
      <c r="B91" t="s">
        <v>317</v>
      </c>
      <c r="C91">
        <v>1040</v>
      </c>
      <c r="D91" t="s">
        <v>106</v>
      </c>
      <c r="E91" s="2">
        <v>1801.71</v>
      </c>
      <c r="F91" s="101"/>
    </row>
    <row r="92" spans="1:6" x14ac:dyDescent="0.25">
      <c r="A92">
        <v>8150</v>
      </c>
      <c r="B92" t="s">
        <v>317</v>
      </c>
      <c r="C92">
        <v>1040</v>
      </c>
      <c r="D92" t="s">
        <v>145</v>
      </c>
      <c r="E92">
        <v>208.71</v>
      </c>
      <c r="F92" s="101"/>
    </row>
    <row r="93" spans="1:6" x14ac:dyDescent="0.25">
      <c r="A93">
        <v>8300</v>
      </c>
      <c r="B93" t="s">
        <v>317</v>
      </c>
      <c r="C93">
        <v>1040</v>
      </c>
      <c r="D93" t="s">
        <v>148</v>
      </c>
      <c r="E93">
        <v>544.07000000000005</v>
      </c>
      <c r="F93" s="101"/>
    </row>
    <row r="94" spans="1:6" x14ac:dyDescent="0.25">
      <c r="A94">
        <v>8301</v>
      </c>
      <c r="B94" t="s">
        <v>317</v>
      </c>
      <c r="C94">
        <v>1040</v>
      </c>
      <c r="D94" t="s">
        <v>149</v>
      </c>
      <c r="E94">
        <v>175.12</v>
      </c>
      <c r="F94" s="101"/>
    </row>
    <row r="95" spans="1:6" x14ac:dyDescent="0.25">
      <c r="A95">
        <v>8305</v>
      </c>
      <c r="B95" t="s">
        <v>317</v>
      </c>
      <c r="C95">
        <v>1040</v>
      </c>
      <c r="D95" t="s">
        <v>151</v>
      </c>
      <c r="E95">
        <v>356.77</v>
      </c>
      <c r="F95" s="101"/>
    </row>
    <row r="96" spans="1:6" x14ac:dyDescent="0.25">
      <c r="A96">
        <v>8405</v>
      </c>
      <c r="B96" t="s">
        <v>317</v>
      </c>
      <c r="C96">
        <v>1040</v>
      </c>
      <c r="D96" t="s">
        <v>155</v>
      </c>
      <c r="E96" s="2">
        <v>44153.53</v>
      </c>
      <c r="F96" s="101"/>
    </row>
    <row r="97" spans="1:6" x14ac:dyDescent="0.25">
      <c r="A97">
        <v>8406</v>
      </c>
      <c r="B97" t="s">
        <v>317</v>
      </c>
      <c r="C97">
        <v>1040</v>
      </c>
      <c r="D97" t="s">
        <v>156</v>
      </c>
      <c r="E97" s="2">
        <v>4824.8500000000004</v>
      </c>
      <c r="F97" s="101"/>
    </row>
    <row r="98" spans="1:6" x14ac:dyDescent="0.25">
      <c r="A98">
        <v>8410</v>
      </c>
      <c r="B98" t="s">
        <v>317</v>
      </c>
      <c r="C98">
        <v>1040</v>
      </c>
      <c r="D98" t="s">
        <v>157</v>
      </c>
      <c r="E98" s="2">
        <v>3835.97</v>
      </c>
      <c r="F98" s="101"/>
    </row>
    <row r="99" spans="1:6" x14ac:dyDescent="0.25">
      <c r="A99">
        <v>8415</v>
      </c>
      <c r="B99" t="s">
        <v>317</v>
      </c>
      <c r="C99">
        <v>1040</v>
      </c>
      <c r="D99" t="s">
        <v>158</v>
      </c>
      <c r="E99" s="2">
        <v>48864.160000000003</v>
      </c>
      <c r="F99" s="101"/>
    </row>
    <row r="100" spans="1:6" x14ac:dyDescent="0.25">
      <c r="A100">
        <v>8420</v>
      </c>
      <c r="B100" t="s">
        <v>317</v>
      </c>
      <c r="C100">
        <v>1040</v>
      </c>
      <c r="D100" t="s">
        <v>159</v>
      </c>
      <c r="E100" s="2">
        <v>6475.01</v>
      </c>
      <c r="F100" s="101"/>
    </row>
    <row r="101" spans="1:6" x14ac:dyDescent="0.25">
      <c r="A101">
        <v>8505</v>
      </c>
      <c r="B101" t="s">
        <v>317</v>
      </c>
      <c r="C101">
        <v>1040</v>
      </c>
      <c r="D101" t="s">
        <v>163</v>
      </c>
      <c r="E101" s="2">
        <v>18757.45</v>
      </c>
      <c r="F101" s="101"/>
    </row>
    <row r="102" spans="1:6" x14ac:dyDescent="0.25">
      <c r="A102">
        <v>8607</v>
      </c>
      <c r="B102" t="s">
        <v>317</v>
      </c>
      <c r="C102">
        <v>1040</v>
      </c>
      <c r="D102" t="s">
        <v>169</v>
      </c>
      <c r="E102">
        <v>94.24</v>
      </c>
      <c r="F102" s="101"/>
    </row>
    <row r="103" spans="1:6" x14ac:dyDescent="0.25">
      <c r="A103">
        <v>8710</v>
      </c>
      <c r="B103" t="s">
        <v>317</v>
      </c>
      <c r="C103">
        <v>1040</v>
      </c>
      <c r="D103" t="s">
        <v>172</v>
      </c>
      <c r="E103" s="2">
        <v>23159.61</v>
      </c>
      <c r="F103" s="101"/>
    </row>
    <row r="104" spans="1:6" x14ac:dyDescent="0.25">
      <c r="A104">
        <v>8720</v>
      </c>
      <c r="B104" t="s">
        <v>317</v>
      </c>
      <c r="C104">
        <v>1040</v>
      </c>
      <c r="D104" t="s">
        <v>174</v>
      </c>
      <c r="E104" s="2">
        <v>1421.83</v>
      </c>
      <c r="F104" s="101"/>
    </row>
    <row r="105" spans="1:6" x14ac:dyDescent="0.25">
      <c r="A105">
        <v>8900</v>
      </c>
      <c r="B105" t="s">
        <v>317</v>
      </c>
      <c r="C105">
        <v>1040</v>
      </c>
      <c r="D105" t="s">
        <v>180</v>
      </c>
      <c r="E105" s="2">
        <v>-1480305.51</v>
      </c>
      <c r="F105" s="101"/>
    </row>
    <row r="106" spans="1:6" x14ac:dyDescent="0.25">
      <c r="A106">
        <v>8915</v>
      </c>
      <c r="B106" t="s">
        <v>317</v>
      </c>
      <c r="C106">
        <v>1040</v>
      </c>
      <c r="D106" t="s">
        <v>183</v>
      </c>
      <c r="E106" s="2">
        <v>2491.84</v>
      </c>
      <c r="F106" s="101"/>
    </row>
    <row r="107" spans="1:6" x14ac:dyDescent="0.25">
      <c r="A107">
        <v>6000</v>
      </c>
      <c r="B107" t="s">
        <v>316</v>
      </c>
      <c r="C107">
        <v>1050</v>
      </c>
      <c r="D107" t="s">
        <v>96</v>
      </c>
      <c r="E107" s="2">
        <v>327754.62</v>
      </c>
      <c r="F107" s="101"/>
    </row>
    <row r="108" spans="1:6" x14ac:dyDescent="0.25">
      <c r="A108">
        <v>6040</v>
      </c>
      <c r="B108" t="s">
        <v>316</v>
      </c>
      <c r="C108">
        <v>1050</v>
      </c>
      <c r="D108" t="s">
        <v>97</v>
      </c>
      <c r="E108" s="2">
        <v>8047.14</v>
      </c>
      <c r="F108" s="101"/>
    </row>
    <row r="109" spans="1:6" x14ac:dyDescent="0.25">
      <c r="A109">
        <v>6045</v>
      </c>
      <c r="B109" t="s">
        <v>316</v>
      </c>
      <c r="C109">
        <v>1050</v>
      </c>
      <c r="D109" t="s">
        <v>98</v>
      </c>
      <c r="E109" s="2">
        <v>23021.33</v>
      </c>
      <c r="F109" s="101"/>
    </row>
    <row r="110" spans="1:6" x14ac:dyDescent="0.25">
      <c r="A110">
        <v>8115</v>
      </c>
      <c r="B110" t="s">
        <v>316</v>
      </c>
      <c r="C110">
        <v>1050</v>
      </c>
      <c r="D110" t="s">
        <v>137</v>
      </c>
      <c r="E110" s="2">
        <v>232282.53</v>
      </c>
      <c r="F110" s="101"/>
    </row>
    <row r="111" spans="1:6" x14ac:dyDescent="0.25">
      <c r="A111">
        <v>8117</v>
      </c>
      <c r="B111" t="s">
        <v>316</v>
      </c>
      <c r="C111">
        <v>1050</v>
      </c>
      <c r="D111" t="s">
        <v>138</v>
      </c>
      <c r="E111" s="2">
        <v>13026.63</v>
      </c>
      <c r="F111" s="101"/>
    </row>
    <row r="112" spans="1:6" x14ac:dyDescent="0.25">
      <c r="A112">
        <v>8120</v>
      </c>
      <c r="B112" t="s">
        <v>316</v>
      </c>
      <c r="C112">
        <v>1050</v>
      </c>
      <c r="D112" t="s">
        <v>139</v>
      </c>
      <c r="E112" s="2">
        <f>4039.78+(284256.17+209859.12+167203.33)</f>
        <v>665358.4</v>
      </c>
      <c r="F112" s="101"/>
    </row>
    <row r="113" spans="1:6" x14ac:dyDescent="0.25">
      <c r="A113">
        <v>8125</v>
      </c>
      <c r="B113" t="s">
        <v>316</v>
      </c>
      <c r="C113">
        <v>1050</v>
      </c>
      <c r="D113" t="s">
        <v>140</v>
      </c>
      <c r="E113" s="2">
        <v>1182673.6200000001</v>
      </c>
      <c r="F113" s="101"/>
    </row>
    <row r="114" spans="1:6" x14ac:dyDescent="0.25">
      <c r="A114">
        <v>8130</v>
      </c>
      <c r="B114" t="s">
        <v>316</v>
      </c>
      <c r="C114">
        <v>1050</v>
      </c>
      <c r="D114" t="s">
        <v>141</v>
      </c>
      <c r="E114" s="2">
        <v>11454.08</v>
      </c>
      <c r="F114" s="101"/>
    </row>
    <row r="115" spans="1:6" x14ac:dyDescent="0.25">
      <c r="A115">
        <v>8132</v>
      </c>
      <c r="B115" t="s">
        <v>316</v>
      </c>
      <c r="C115">
        <v>1050</v>
      </c>
      <c r="D115" t="s">
        <v>142</v>
      </c>
      <c r="E115" s="2">
        <v>4206.66</v>
      </c>
      <c r="F115" s="101"/>
    </row>
    <row r="116" spans="1:6" x14ac:dyDescent="0.25">
      <c r="A116">
        <v>8135</v>
      </c>
      <c r="B116" t="s">
        <v>316</v>
      </c>
      <c r="C116">
        <v>1050</v>
      </c>
      <c r="D116" t="s">
        <v>143</v>
      </c>
      <c r="E116" s="2">
        <v>40285</v>
      </c>
      <c r="F116" s="101"/>
    </row>
    <row r="117" spans="1:6" x14ac:dyDescent="0.25">
      <c r="A117">
        <v>8140</v>
      </c>
      <c r="B117" t="s">
        <v>316</v>
      </c>
      <c r="C117">
        <v>1050</v>
      </c>
      <c r="D117" t="s">
        <v>144</v>
      </c>
      <c r="E117" s="2">
        <v>78996.86</v>
      </c>
      <c r="F117" s="101"/>
    </row>
    <row r="118" spans="1:6" x14ac:dyDescent="0.25">
      <c r="A118">
        <v>8410</v>
      </c>
      <c r="B118" t="s">
        <v>316</v>
      </c>
      <c r="C118">
        <v>1050</v>
      </c>
      <c r="D118" t="s">
        <v>157</v>
      </c>
      <c r="E118">
        <v>702.58</v>
      </c>
      <c r="F118" s="101"/>
    </row>
    <row r="119" spans="1:6" x14ac:dyDescent="0.25">
      <c r="A119">
        <v>8415</v>
      </c>
      <c r="B119" t="s">
        <v>316</v>
      </c>
      <c r="C119">
        <v>1050</v>
      </c>
      <c r="D119" t="s">
        <v>158</v>
      </c>
      <c r="E119">
        <v>716.1</v>
      </c>
      <c r="F119" s="101"/>
    </row>
    <row r="120" spans="1:6" x14ac:dyDescent="0.25">
      <c r="A120">
        <v>8505</v>
      </c>
      <c r="B120" t="s">
        <v>316</v>
      </c>
      <c r="C120">
        <v>1050</v>
      </c>
      <c r="D120" t="s">
        <v>163</v>
      </c>
      <c r="E120">
        <v>-136.52000000000001</v>
      </c>
      <c r="F120" s="101"/>
    </row>
    <row r="121" spans="1:6" x14ac:dyDescent="0.25">
      <c r="A121">
        <v>8905</v>
      </c>
      <c r="B121" t="s">
        <v>316</v>
      </c>
      <c r="C121">
        <v>1050</v>
      </c>
      <c r="D121" t="s">
        <v>181</v>
      </c>
      <c r="E121" s="2">
        <v>24316.63</v>
      </c>
      <c r="F121" s="101"/>
    </row>
    <row r="122" spans="1:6" x14ac:dyDescent="0.25">
      <c r="A122">
        <v>8915</v>
      </c>
      <c r="B122" t="s">
        <v>316</v>
      </c>
      <c r="C122">
        <v>1050</v>
      </c>
      <c r="D122" t="s">
        <v>183</v>
      </c>
      <c r="E122" s="2">
        <v>40894.47</v>
      </c>
      <c r="F122" s="101"/>
    </row>
    <row r="123" spans="1:6" x14ac:dyDescent="0.25">
      <c r="A123">
        <v>8925</v>
      </c>
      <c r="B123" t="s">
        <v>316</v>
      </c>
      <c r="C123">
        <v>1050</v>
      </c>
      <c r="D123" t="s">
        <v>185</v>
      </c>
      <c r="E123" s="2">
        <v>17382.95</v>
      </c>
      <c r="F123" s="101"/>
    </row>
    <row r="124" spans="1:6" x14ac:dyDescent="0.25">
      <c r="A124">
        <v>6200</v>
      </c>
      <c r="B124" t="s">
        <v>316</v>
      </c>
      <c r="C124">
        <v>1055</v>
      </c>
      <c r="D124" t="s">
        <v>104</v>
      </c>
      <c r="E124" s="2">
        <v>260898.4</v>
      </c>
      <c r="F124" s="101"/>
    </row>
    <row r="125" spans="1:6" x14ac:dyDescent="0.25">
      <c r="A125">
        <v>6000</v>
      </c>
      <c r="B125" t="s">
        <v>318</v>
      </c>
      <c r="C125">
        <v>1060</v>
      </c>
      <c r="D125" t="s">
        <v>96</v>
      </c>
      <c r="E125" s="2">
        <v>459946.41</v>
      </c>
      <c r="F125" s="101"/>
    </row>
    <row r="126" spans="1:6" x14ac:dyDescent="0.25">
      <c r="A126">
        <v>6040</v>
      </c>
      <c r="B126" t="s">
        <v>318</v>
      </c>
      <c r="C126">
        <v>1060</v>
      </c>
      <c r="D126" t="s">
        <v>97</v>
      </c>
      <c r="E126" s="2">
        <v>3829.04</v>
      </c>
      <c r="F126" s="101"/>
    </row>
    <row r="127" spans="1:6" x14ac:dyDescent="0.25">
      <c r="A127">
        <v>6045</v>
      </c>
      <c r="B127" t="s">
        <v>318</v>
      </c>
      <c r="C127">
        <v>1060</v>
      </c>
      <c r="D127" t="s">
        <v>98</v>
      </c>
      <c r="E127" s="2">
        <v>34175.699999999997</v>
      </c>
      <c r="F127" s="101"/>
    </row>
    <row r="128" spans="1:6" x14ac:dyDescent="0.25">
      <c r="A128">
        <v>6200</v>
      </c>
      <c r="B128" t="s">
        <v>318</v>
      </c>
      <c r="C128">
        <v>1060</v>
      </c>
      <c r="D128" t="s">
        <v>104</v>
      </c>
      <c r="E128" s="2">
        <v>15787.5</v>
      </c>
      <c r="F128" s="101"/>
    </row>
    <row r="129" spans="1:6" x14ac:dyDescent="0.25">
      <c r="A129">
        <v>7100</v>
      </c>
      <c r="B129" t="s">
        <v>318</v>
      </c>
      <c r="C129">
        <v>1060</v>
      </c>
      <c r="D129" t="s">
        <v>106</v>
      </c>
      <c r="E129" s="2">
        <v>73908.19</v>
      </c>
      <c r="F129" s="101"/>
    </row>
    <row r="130" spans="1:6" x14ac:dyDescent="0.25">
      <c r="A130">
        <v>8020</v>
      </c>
      <c r="B130" t="s">
        <v>318</v>
      </c>
      <c r="C130">
        <v>1060</v>
      </c>
      <c r="D130" t="s">
        <v>133</v>
      </c>
      <c r="E130">
        <v>547.47</v>
      </c>
      <c r="F130" s="101"/>
    </row>
    <row r="131" spans="1:6" x14ac:dyDescent="0.25">
      <c r="A131">
        <v>8300</v>
      </c>
      <c r="B131" t="s">
        <v>318</v>
      </c>
      <c r="C131">
        <v>1060</v>
      </c>
      <c r="D131" t="s">
        <v>148</v>
      </c>
      <c r="E131" s="2">
        <v>3857.75</v>
      </c>
      <c r="F131" s="101"/>
    </row>
    <row r="132" spans="1:6" x14ac:dyDescent="0.25">
      <c r="A132">
        <v>8301</v>
      </c>
      <c r="B132" t="s">
        <v>318</v>
      </c>
      <c r="C132">
        <v>1060</v>
      </c>
      <c r="D132" t="s">
        <v>149</v>
      </c>
      <c r="E132">
        <v>163.12</v>
      </c>
      <c r="F132" s="101"/>
    </row>
    <row r="133" spans="1:6" x14ac:dyDescent="0.25">
      <c r="A133">
        <v>8305</v>
      </c>
      <c r="B133" t="s">
        <v>318</v>
      </c>
      <c r="C133">
        <v>1060</v>
      </c>
      <c r="D133" t="s">
        <v>151</v>
      </c>
      <c r="E133" s="2">
        <v>191226.17</v>
      </c>
      <c r="F133" s="101"/>
    </row>
    <row r="134" spans="1:6" x14ac:dyDescent="0.25">
      <c r="A134">
        <v>8307</v>
      </c>
      <c r="B134" t="s">
        <v>318</v>
      </c>
      <c r="C134">
        <v>1060</v>
      </c>
      <c r="D134" t="s">
        <v>152</v>
      </c>
      <c r="E134">
        <v>918.31</v>
      </c>
      <c r="F134" s="101"/>
    </row>
    <row r="135" spans="1:6" x14ac:dyDescent="0.25">
      <c r="A135">
        <v>8310</v>
      </c>
      <c r="B135" t="s">
        <v>318</v>
      </c>
      <c r="C135">
        <v>1060</v>
      </c>
      <c r="D135" t="s">
        <v>153</v>
      </c>
      <c r="E135" s="2">
        <v>55284.25</v>
      </c>
      <c r="F135" s="101"/>
    </row>
    <row r="136" spans="1:6" x14ac:dyDescent="0.25">
      <c r="A136">
        <v>8315</v>
      </c>
      <c r="B136" t="s">
        <v>318</v>
      </c>
      <c r="C136">
        <v>1060</v>
      </c>
      <c r="D136" t="s">
        <v>154</v>
      </c>
      <c r="E136" s="2">
        <v>83586.7</v>
      </c>
      <c r="F136" s="101"/>
    </row>
    <row r="137" spans="1:6" x14ac:dyDescent="0.25">
      <c r="A137">
        <v>8405</v>
      </c>
      <c r="B137" t="s">
        <v>318</v>
      </c>
      <c r="C137">
        <v>1060</v>
      </c>
      <c r="D137" t="s">
        <v>155</v>
      </c>
      <c r="E137" s="2">
        <v>1325.32</v>
      </c>
      <c r="F137" s="101"/>
    </row>
    <row r="138" spans="1:6" x14ac:dyDescent="0.25">
      <c r="A138">
        <v>8406</v>
      </c>
      <c r="B138" t="s">
        <v>318</v>
      </c>
      <c r="C138">
        <v>1060</v>
      </c>
      <c r="D138" t="s">
        <v>156</v>
      </c>
      <c r="E138" s="2">
        <v>3086.56</v>
      </c>
      <c r="F138" s="101"/>
    </row>
    <row r="139" spans="1:6" x14ac:dyDescent="0.25">
      <c r="A139">
        <v>8410</v>
      </c>
      <c r="B139" t="s">
        <v>318</v>
      </c>
      <c r="C139">
        <v>1060</v>
      </c>
      <c r="D139" t="s">
        <v>157</v>
      </c>
      <c r="E139" s="2">
        <v>8777.16</v>
      </c>
      <c r="F139" s="101"/>
    </row>
    <row r="140" spans="1:6" x14ac:dyDescent="0.25">
      <c r="A140">
        <v>8415</v>
      </c>
      <c r="B140" t="s">
        <v>318</v>
      </c>
      <c r="C140">
        <v>1060</v>
      </c>
      <c r="D140" t="s">
        <v>158</v>
      </c>
      <c r="E140">
        <v>92.71</v>
      </c>
      <c r="F140" s="101"/>
    </row>
    <row r="141" spans="1:6" x14ac:dyDescent="0.25">
      <c r="A141">
        <v>8420</v>
      </c>
      <c r="B141" t="s">
        <v>318</v>
      </c>
      <c r="C141">
        <v>1060</v>
      </c>
      <c r="D141" t="s">
        <v>159</v>
      </c>
      <c r="E141" s="2">
        <v>30343.63</v>
      </c>
      <c r="F141" s="101"/>
    </row>
    <row r="142" spans="1:6" x14ac:dyDescent="0.25">
      <c r="A142">
        <v>8425</v>
      </c>
      <c r="B142" t="s">
        <v>318</v>
      </c>
      <c r="C142">
        <v>1060</v>
      </c>
      <c r="D142" t="s">
        <v>160</v>
      </c>
      <c r="E142" s="2">
        <v>4304.34</v>
      </c>
      <c r="F142" s="101"/>
    </row>
    <row r="143" spans="1:6" x14ac:dyDescent="0.25">
      <c r="A143">
        <v>8500</v>
      </c>
      <c r="B143" t="s">
        <v>318</v>
      </c>
      <c r="C143">
        <v>1060</v>
      </c>
      <c r="D143" t="s">
        <v>162</v>
      </c>
      <c r="E143" s="2">
        <v>31568.45</v>
      </c>
      <c r="F143" s="101"/>
    </row>
    <row r="144" spans="1:6" x14ac:dyDescent="0.25">
      <c r="A144">
        <v>8600</v>
      </c>
      <c r="B144" t="s">
        <v>318</v>
      </c>
      <c r="C144">
        <v>1060</v>
      </c>
      <c r="D144" t="s">
        <v>166</v>
      </c>
      <c r="E144" s="2">
        <v>1199.4000000000001</v>
      </c>
      <c r="F144" s="101"/>
    </row>
    <row r="145" spans="1:6" x14ac:dyDescent="0.25">
      <c r="A145">
        <v>8605</v>
      </c>
      <c r="B145" t="s">
        <v>318</v>
      </c>
      <c r="C145">
        <v>1060</v>
      </c>
      <c r="D145" t="s">
        <v>168</v>
      </c>
      <c r="E145">
        <v>620.78</v>
      </c>
      <c r="F145" s="101"/>
    </row>
    <row r="146" spans="1:6" x14ac:dyDescent="0.25">
      <c r="A146">
        <v>8607</v>
      </c>
      <c r="B146" t="s">
        <v>318</v>
      </c>
      <c r="C146">
        <v>1060</v>
      </c>
      <c r="D146" t="s">
        <v>169</v>
      </c>
      <c r="E146">
        <v>407.49</v>
      </c>
      <c r="F146" s="101"/>
    </row>
    <row r="147" spans="1:6" x14ac:dyDescent="0.25">
      <c r="A147">
        <v>8725</v>
      </c>
      <c r="B147" t="s">
        <v>318</v>
      </c>
      <c r="C147">
        <v>1060</v>
      </c>
      <c r="D147" t="s">
        <v>175</v>
      </c>
      <c r="E147" s="2">
        <v>5541.84</v>
      </c>
      <c r="F147" s="101"/>
    </row>
    <row r="148" spans="1:6" x14ac:dyDescent="0.25">
      <c r="A148">
        <v>8915</v>
      </c>
      <c r="B148" t="s">
        <v>318</v>
      </c>
      <c r="C148">
        <v>1060</v>
      </c>
      <c r="D148" t="s">
        <v>183</v>
      </c>
      <c r="E148" s="2">
        <v>117245.49</v>
      </c>
      <c r="F148" s="101"/>
    </row>
    <row r="149" spans="1:6" x14ac:dyDescent="0.25">
      <c r="A149">
        <v>8920</v>
      </c>
      <c r="B149" t="s">
        <v>318</v>
      </c>
      <c r="C149">
        <v>1060</v>
      </c>
      <c r="D149" t="s">
        <v>184</v>
      </c>
      <c r="E149" s="2">
        <v>-1127743.78</v>
      </c>
      <c r="F149" s="101"/>
    </row>
    <row r="150" spans="1:6" x14ac:dyDescent="0.25">
      <c r="A150">
        <v>6000</v>
      </c>
      <c r="B150" t="s">
        <v>319</v>
      </c>
      <c r="C150">
        <v>1070</v>
      </c>
      <c r="D150" t="s">
        <v>96</v>
      </c>
      <c r="E150" s="2">
        <v>323886.95</v>
      </c>
      <c r="F150" s="101"/>
    </row>
    <row r="151" spans="1:6" x14ac:dyDescent="0.25">
      <c r="A151">
        <v>6040</v>
      </c>
      <c r="B151" t="s">
        <v>319</v>
      </c>
      <c r="C151">
        <v>1070</v>
      </c>
      <c r="D151" t="s">
        <v>97</v>
      </c>
      <c r="E151" s="2">
        <v>1102.57</v>
      </c>
      <c r="F151" s="101"/>
    </row>
    <row r="152" spans="1:6" x14ac:dyDescent="0.25">
      <c r="A152">
        <v>6045</v>
      </c>
      <c r="B152" t="s">
        <v>319</v>
      </c>
      <c r="C152">
        <v>1070</v>
      </c>
      <c r="D152" t="s">
        <v>98</v>
      </c>
      <c r="E152" s="2">
        <v>26903.55</v>
      </c>
      <c r="F152" s="101"/>
    </row>
    <row r="153" spans="1:6" x14ac:dyDescent="0.25">
      <c r="A153">
        <v>6200</v>
      </c>
      <c r="B153" t="s">
        <v>319</v>
      </c>
      <c r="C153">
        <v>1070</v>
      </c>
      <c r="D153" t="s">
        <v>104</v>
      </c>
      <c r="E153" s="2">
        <v>2500</v>
      </c>
      <c r="F153" s="101"/>
    </row>
    <row r="154" spans="1:6" x14ac:dyDescent="0.25">
      <c r="A154">
        <v>7100</v>
      </c>
      <c r="B154" t="s">
        <v>319</v>
      </c>
      <c r="C154">
        <v>1070</v>
      </c>
      <c r="D154" t="s">
        <v>106</v>
      </c>
      <c r="E154" s="2">
        <v>186323.09</v>
      </c>
      <c r="F154" s="101"/>
    </row>
    <row r="155" spans="1:6" x14ac:dyDescent="0.25">
      <c r="A155">
        <v>7500</v>
      </c>
      <c r="B155" t="s">
        <v>319</v>
      </c>
      <c r="C155">
        <v>1070</v>
      </c>
      <c r="D155" t="s">
        <v>107</v>
      </c>
      <c r="E155" s="2">
        <v>81731.27</v>
      </c>
      <c r="F155" s="101"/>
    </row>
    <row r="156" spans="1:6" x14ac:dyDescent="0.25">
      <c r="A156">
        <v>7505</v>
      </c>
      <c r="B156" t="s">
        <v>319</v>
      </c>
      <c r="C156">
        <v>1070</v>
      </c>
      <c r="D156" t="s">
        <v>108</v>
      </c>
      <c r="E156" s="2">
        <v>1413435.96</v>
      </c>
      <c r="F156" s="101"/>
    </row>
    <row r="157" spans="1:6" x14ac:dyDescent="0.25">
      <c r="A157">
        <v>7510</v>
      </c>
      <c r="B157" t="s">
        <v>319</v>
      </c>
      <c r="C157">
        <v>1070</v>
      </c>
      <c r="D157" t="s">
        <v>109</v>
      </c>
      <c r="E157">
        <v>857.74</v>
      </c>
      <c r="F157" s="101"/>
    </row>
    <row r="158" spans="1:6" x14ac:dyDescent="0.25">
      <c r="A158">
        <v>7515</v>
      </c>
      <c r="B158" t="s">
        <v>319</v>
      </c>
      <c r="C158">
        <v>1070</v>
      </c>
      <c r="D158" t="s">
        <v>110</v>
      </c>
      <c r="E158" s="2">
        <v>177728.96</v>
      </c>
      <c r="F158" s="101"/>
    </row>
    <row r="159" spans="1:6" x14ac:dyDescent="0.25">
      <c r="A159">
        <v>7520</v>
      </c>
      <c r="B159" t="s">
        <v>319</v>
      </c>
      <c r="C159">
        <v>1070</v>
      </c>
      <c r="D159" t="s">
        <v>111</v>
      </c>
      <c r="E159" s="2">
        <v>41858.99</v>
      </c>
      <c r="F159" s="101"/>
    </row>
    <row r="160" spans="1:6" x14ac:dyDescent="0.25">
      <c r="A160">
        <v>7525</v>
      </c>
      <c r="B160" t="s">
        <v>319</v>
      </c>
      <c r="C160">
        <v>1070</v>
      </c>
      <c r="D160" t="s">
        <v>112</v>
      </c>
      <c r="E160" s="2">
        <v>11151</v>
      </c>
      <c r="F160" s="101"/>
    </row>
    <row r="161" spans="1:6" x14ac:dyDescent="0.25">
      <c r="A161">
        <v>7530</v>
      </c>
      <c r="B161" t="s">
        <v>319</v>
      </c>
      <c r="C161">
        <v>1070</v>
      </c>
      <c r="D161" t="s">
        <v>113</v>
      </c>
      <c r="E161" s="2">
        <v>422657.25</v>
      </c>
      <c r="F161" s="101"/>
    </row>
    <row r="162" spans="1:6" x14ac:dyDescent="0.25">
      <c r="A162">
        <v>7535</v>
      </c>
      <c r="B162" t="s">
        <v>319</v>
      </c>
      <c r="C162">
        <v>1070</v>
      </c>
      <c r="D162" t="s">
        <v>114</v>
      </c>
      <c r="E162" s="2">
        <v>1227</v>
      </c>
      <c r="F162" s="101"/>
    </row>
    <row r="163" spans="1:6" x14ac:dyDescent="0.25">
      <c r="A163">
        <v>7540</v>
      </c>
      <c r="B163" t="s">
        <v>319</v>
      </c>
      <c r="C163">
        <v>1070</v>
      </c>
      <c r="D163" t="s">
        <v>115</v>
      </c>
      <c r="E163" s="2">
        <v>37215.379999999997</v>
      </c>
      <c r="F163" s="101"/>
    </row>
    <row r="164" spans="1:6" x14ac:dyDescent="0.25">
      <c r="A164">
        <v>7550</v>
      </c>
      <c r="B164" t="s">
        <v>319</v>
      </c>
      <c r="C164">
        <v>1070</v>
      </c>
      <c r="D164" t="s">
        <v>116</v>
      </c>
      <c r="E164" s="2">
        <v>39091.78</v>
      </c>
      <c r="F164" s="101"/>
    </row>
    <row r="165" spans="1:6" x14ac:dyDescent="0.25">
      <c r="A165">
        <v>7555</v>
      </c>
      <c r="B165" t="s">
        <v>319</v>
      </c>
      <c r="C165">
        <v>1070</v>
      </c>
      <c r="D165" t="s">
        <v>117</v>
      </c>
      <c r="E165">
        <v>745</v>
      </c>
      <c r="F165" s="101"/>
    </row>
    <row r="166" spans="1:6" x14ac:dyDescent="0.25">
      <c r="A166">
        <v>7561</v>
      </c>
      <c r="B166" t="s">
        <v>319</v>
      </c>
      <c r="C166">
        <v>1070</v>
      </c>
      <c r="D166" t="s">
        <v>118</v>
      </c>
      <c r="E166" s="2">
        <v>2993.93</v>
      </c>
      <c r="F166" s="101"/>
    </row>
    <row r="167" spans="1:6" x14ac:dyDescent="0.25">
      <c r="A167">
        <v>8405</v>
      </c>
      <c r="B167" t="s">
        <v>319</v>
      </c>
      <c r="C167">
        <v>1070</v>
      </c>
      <c r="D167" t="s">
        <v>155</v>
      </c>
      <c r="E167" s="2">
        <v>6535.77</v>
      </c>
      <c r="F167" s="101"/>
    </row>
    <row r="168" spans="1:6" x14ac:dyDescent="0.25">
      <c r="A168">
        <v>8410</v>
      </c>
      <c r="B168" t="s">
        <v>319</v>
      </c>
      <c r="C168">
        <v>1070</v>
      </c>
      <c r="D168" t="s">
        <v>157</v>
      </c>
      <c r="E168">
        <v>150.1</v>
      </c>
      <c r="F168" s="101"/>
    </row>
    <row r="169" spans="1:6" x14ac:dyDescent="0.25">
      <c r="A169">
        <v>8415</v>
      </c>
      <c r="B169" t="s">
        <v>319</v>
      </c>
      <c r="C169">
        <v>1070</v>
      </c>
      <c r="D169" t="s">
        <v>158</v>
      </c>
      <c r="E169">
        <v>35</v>
      </c>
      <c r="F169" s="101"/>
    </row>
    <row r="170" spans="1:6" x14ac:dyDescent="0.25">
      <c r="A170">
        <v>8550</v>
      </c>
      <c r="B170" t="s">
        <v>319</v>
      </c>
      <c r="C170">
        <v>1070</v>
      </c>
      <c r="D170" t="s">
        <v>164</v>
      </c>
      <c r="E170" s="2">
        <v>7236</v>
      </c>
      <c r="F170" s="101"/>
    </row>
    <row r="171" spans="1:6" x14ac:dyDescent="0.25">
      <c r="A171">
        <v>8910</v>
      </c>
      <c r="B171" t="s">
        <v>319</v>
      </c>
      <c r="C171">
        <v>1070</v>
      </c>
      <c r="D171" t="s">
        <v>182</v>
      </c>
      <c r="E171" s="2">
        <v>-2785367.31</v>
      </c>
      <c r="F171" s="101"/>
    </row>
    <row r="172" spans="1:6" x14ac:dyDescent="0.25">
      <c r="A172">
        <v>8000</v>
      </c>
      <c r="B172" t="s">
        <v>316</v>
      </c>
      <c r="C172">
        <v>2010</v>
      </c>
      <c r="D172" t="s">
        <v>132</v>
      </c>
      <c r="E172">
        <v>850</v>
      </c>
      <c r="F172" s="101"/>
    </row>
    <row r="173" spans="1:6" x14ac:dyDescent="0.25">
      <c r="A173">
        <v>8410</v>
      </c>
      <c r="B173" t="s">
        <v>316</v>
      </c>
      <c r="C173">
        <v>2010</v>
      </c>
      <c r="D173" t="s">
        <v>157</v>
      </c>
      <c r="E173">
        <v>15.41</v>
      </c>
      <c r="F173" s="101"/>
    </row>
    <row r="174" spans="1:6" x14ac:dyDescent="0.25">
      <c r="A174">
        <v>6000</v>
      </c>
      <c r="B174" t="s">
        <v>316</v>
      </c>
      <c r="C174">
        <v>2020</v>
      </c>
      <c r="D174" t="s">
        <v>96</v>
      </c>
      <c r="E174" s="2">
        <v>18783.099999999999</v>
      </c>
      <c r="F174" s="101"/>
    </row>
    <row r="175" spans="1:6" x14ac:dyDescent="0.25">
      <c r="A175">
        <v>6040</v>
      </c>
      <c r="B175" t="s">
        <v>316</v>
      </c>
      <c r="C175">
        <v>2020</v>
      </c>
      <c r="D175" t="s">
        <v>97</v>
      </c>
      <c r="E175" s="2">
        <v>-1242.4100000000001</v>
      </c>
      <c r="F175" s="101"/>
    </row>
    <row r="176" spans="1:6" x14ac:dyDescent="0.25">
      <c r="A176">
        <v>6045</v>
      </c>
      <c r="B176" t="s">
        <v>316</v>
      </c>
      <c r="C176">
        <v>2020</v>
      </c>
      <c r="D176" t="s">
        <v>98</v>
      </c>
      <c r="E176" s="2">
        <v>1746.33</v>
      </c>
      <c r="F176" s="101"/>
    </row>
    <row r="177" spans="1:6" x14ac:dyDescent="0.25">
      <c r="A177">
        <v>6200</v>
      </c>
      <c r="B177" t="s">
        <v>316</v>
      </c>
      <c r="C177">
        <v>2020</v>
      </c>
      <c r="D177" t="s">
        <v>104</v>
      </c>
      <c r="E177" s="2">
        <v>681000</v>
      </c>
      <c r="F177" s="101"/>
    </row>
    <row r="178" spans="1:6" x14ac:dyDescent="0.25">
      <c r="A178">
        <v>7815</v>
      </c>
      <c r="B178" t="s">
        <v>316</v>
      </c>
      <c r="C178">
        <v>2020</v>
      </c>
      <c r="D178" t="s">
        <v>121</v>
      </c>
      <c r="E178" s="2">
        <v>3088.23</v>
      </c>
      <c r="F178" s="101"/>
    </row>
    <row r="179" spans="1:6" x14ac:dyDescent="0.25">
      <c r="A179">
        <v>8405</v>
      </c>
      <c r="B179" t="s">
        <v>316</v>
      </c>
      <c r="C179">
        <v>2020</v>
      </c>
      <c r="D179" t="s">
        <v>155</v>
      </c>
      <c r="E179">
        <v>174.8</v>
      </c>
      <c r="F179" s="101"/>
    </row>
    <row r="180" spans="1:6" x14ac:dyDescent="0.25">
      <c r="A180">
        <v>8410</v>
      </c>
      <c r="B180" t="s">
        <v>316</v>
      </c>
      <c r="C180">
        <v>2020</v>
      </c>
      <c r="D180" t="s">
        <v>157</v>
      </c>
      <c r="E180" s="2">
        <v>13030.25</v>
      </c>
      <c r="F180" s="101"/>
    </row>
    <row r="181" spans="1:6" x14ac:dyDescent="0.25">
      <c r="A181">
        <v>8415</v>
      </c>
      <c r="B181" t="s">
        <v>316</v>
      </c>
      <c r="C181">
        <v>2020</v>
      </c>
      <c r="D181" t="s">
        <v>158</v>
      </c>
      <c r="E181">
        <v>89.5</v>
      </c>
      <c r="F181" s="101"/>
    </row>
    <row r="182" spans="1:6" x14ac:dyDescent="0.25">
      <c r="A182">
        <v>8600</v>
      </c>
      <c r="B182" t="s">
        <v>316</v>
      </c>
      <c r="C182">
        <v>2020</v>
      </c>
      <c r="D182" t="s">
        <v>166</v>
      </c>
      <c r="E182" s="2">
        <v>1200.7</v>
      </c>
      <c r="F182" s="101"/>
    </row>
    <row r="183" spans="1:6" x14ac:dyDescent="0.25">
      <c r="A183">
        <v>8605</v>
      </c>
      <c r="B183" t="s">
        <v>316</v>
      </c>
      <c r="C183">
        <v>2020</v>
      </c>
      <c r="D183" t="s">
        <v>168</v>
      </c>
      <c r="E183">
        <v>352.14</v>
      </c>
      <c r="F183" s="101"/>
    </row>
    <row r="184" spans="1:6" x14ac:dyDescent="0.25">
      <c r="A184">
        <v>8607</v>
      </c>
      <c r="B184" t="s">
        <v>316</v>
      </c>
      <c r="C184">
        <v>2020</v>
      </c>
      <c r="D184" t="s">
        <v>169</v>
      </c>
      <c r="E184">
        <v>224.77</v>
      </c>
      <c r="F184" s="101"/>
    </row>
    <row r="185" spans="1:6" x14ac:dyDescent="0.25">
      <c r="A185">
        <v>8610</v>
      </c>
      <c r="B185" t="s">
        <v>316</v>
      </c>
      <c r="C185">
        <v>2020</v>
      </c>
      <c r="D185" t="s">
        <v>170</v>
      </c>
      <c r="E185">
        <v>33.86</v>
      </c>
      <c r="F185" s="101"/>
    </row>
    <row r="186" spans="1:6" x14ac:dyDescent="0.25">
      <c r="A186">
        <v>8905</v>
      </c>
      <c r="B186" t="s">
        <v>316</v>
      </c>
      <c r="C186">
        <v>2020</v>
      </c>
      <c r="D186" t="s">
        <v>181</v>
      </c>
      <c r="E186" s="2">
        <v>5236.9399999999996</v>
      </c>
      <c r="F186" s="101"/>
    </row>
    <row r="187" spans="1:6" x14ac:dyDescent="0.25">
      <c r="A187">
        <v>8915</v>
      </c>
      <c r="B187" t="s">
        <v>316</v>
      </c>
      <c r="C187">
        <v>2020</v>
      </c>
      <c r="D187" t="s">
        <v>183</v>
      </c>
      <c r="E187" s="2">
        <v>11702.76</v>
      </c>
      <c r="F187" s="101"/>
    </row>
    <row r="188" spans="1:6" x14ac:dyDescent="0.25">
      <c r="A188">
        <v>8925</v>
      </c>
      <c r="B188" t="s">
        <v>316</v>
      </c>
      <c r="C188">
        <v>2020</v>
      </c>
      <c r="D188" t="s">
        <v>185</v>
      </c>
      <c r="E188" s="2">
        <v>4884.04</v>
      </c>
      <c r="F188" s="101"/>
    </row>
    <row r="189" spans="1:6" x14ac:dyDescent="0.25">
      <c r="A189">
        <v>6000</v>
      </c>
      <c r="B189" t="s">
        <v>316</v>
      </c>
      <c r="C189">
        <v>2030</v>
      </c>
      <c r="D189" t="s">
        <v>96</v>
      </c>
      <c r="E189" s="2">
        <v>144843.85</v>
      </c>
      <c r="F189" s="101"/>
    </row>
    <row r="190" spans="1:6" x14ac:dyDescent="0.25">
      <c r="A190">
        <v>6040</v>
      </c>
      <c r="B190" t="s">
        <v>316</v>
      </c>
      <c r="C190">
        <v>2030</v>
      </c>
      <c r="D190" t="s">
        <v>97</v>
      </c>
      <c r="E190" s="2">
        <v>8143.06</v>
      </c>
      <c r="F190" s="101"/>
    </row>
    <row r="191" spans="1:6" x14ac:dyDescent="0.25">
      <c r="A191">
        <v>6045</v>
      </c>
      <c r="B191" t="s">
        <v>316</v>
      </c>
      <c r="C191">
        <v>2030</v>
      </c>
      <c r="D191" t="s">
        <v>98</v>
      </c>
      <c r="E191" s="2">
        <v>13831.78</v>
      </c>
      <c r="F191" s="101"/>
    </row>
    <row r="192" spans="1:6" x14ac:dyDescent="0.25">
      <c r="A192">
        <v>7505</v>
      </c>
      <c r="B192" t="s">
        <v>316</v>
      </c>
      <c r="C192">
        <v>2030</v>
      </c>
      <c r="D192" t="s">
        <v>108</v>
      </c>
      <c r="E192" s="2">
        <v>26850</v>
      </c>
      <c r="F192" s="101"/>
    </row>
    <row r="193" spans="1:6" x14ac:dyDescent="0.25">
      <c r="A193">
        <v>7515</v>
      </c>
      <c r="B193" t="s">
        <v>316</v>
      </c>
      <c r="C193">
        <v>2030</v>
      </c>
      <c r="D193" t="s">
        <v>110</v>
      </c>
      <c r="E193" s="2">
        <v>2508.5300000000002</v>
      </c>
      <c r="F193" s="101"/>
    </row>
    <row r="194" spans="1:6" x14ac:dyDescent="0.25">
      <c r="A194">
        <v>7530</v>
      </c>
      <c r="B194" t="s">
        <v>316</v>
      </c>
      <c r="C194">
        <v>2030</v>
      </c>
      <c r="D194" t="s">
        <v>113</v>
      </c>
      <c r="E194" s="2">
        <v>1050.3800000000001</v>
      </c>
      <c r="F194" s="101"/>
    </row>
    <row r="195" spans="1:6" x14ac:dyDescent="0.25">
      <c r="A195">
        <v>8405</v>
      </c>
      <c r="B195" t="s">
        <v>316</v>
      </c>
      <c r="C195">
        <v>2030</v>
      </c>
      <c r="D195" t="s">
        <v>155</v>
      </c>
      <c r="E195">
        <v>84.96</v>
      </c>
      <c r="F195" s="101"/>
    </row>
    <row r="196" spans="1:6" x14ac:dyDescent="0.25">
      <c r="A196">
        <v>8410</v>
      </c>
      <c r="B196" t="s">
        <v>316</v>
      </c>
      <c r="C196">
        <v>2030</v>
      </c>
      <c r="D196" t="s">
        <v>157</v>
      </c>
      <c r="E196">
        <v>41.39</v>
      </c>
      <c r="F196" s="101"/>
    </row>
    <row r="197" spans="1:6" x14ac:dyDescent="0.25">
      <c r="A197">
        <v>8415</v>
      </c>
      <c r="B197" t="s">
        <v>316</v>
      </c>
      <c r="C197">
        <v>2030</v>
      </c>
      <c r="D197" t="s">
        <v>158</v>
      </c>
      <c r="E197">
        <v>229.99</v>
      </c>
      <c r="F197" s="101"/>
    </row>
    <row r="198" spans="1:6" x14ac:dyDescent="0.25">
      <c r="A198">
        <v>8430</v>
      </c>
      <c r="B198" t="s">
        <v>316</v>
      </c>
      <c r="C198">
        <v>2030</v>
      </c>
      <c r="D198" t="s">
        <v>161</v>
      </c>
      <c r="E198" s="2">
        <v>3686.55</v>
      </c>
      <c r="F198" s="101"/>
    </row>
    <row r="199" spans="1:6" x14ac:dyDescent="0.25">
      <c r="A199">
        <v>8505</v>
      </c>
      <c r="B199" t="s">
        <v>316</v>
      </c>
      <c r="C199">
        <v>2030</v>
      </c>
      <c r="D199" t="s">
        <v>163</v>
      </c>
      <c r="E199" s="2">
        <v>3148.88</v>
      </c>
      <c r="F199" s="101"/>
    </row>
    <row r="200" spans="1:6" x14ac:dyDescent="0.25">
      <c r="A200">
        <v>8600</v>
      </c>
      <c r="B200" t="s">
        <v>316</v>
      </c>
      <c r="C200">
        <v>2030</v>
      </c>
      <c r="D200" t="s">
        <v>166</v>
      </c>
      <c r="E200" s="2">
        <v>11742.93</v>
      </c>
      <c r="F200" s="101"/>
    </row>
    <row r="201" spans="1:6" x14ac:dyDescent="0.25">
      <c r="A201">
        <v>8605</v>
      </c>
      <c r="B201" t="s">
        <v>316</v>
      </c>
      <c r="C201">
        <v>2030</v>
      </c>
      <c r="D201" t="s">
        <v>168</v>
      </c>
      <c r="E201" s="2">
        <v>4637.0200000000004</v>
      </c>
      <c r="F201" s="101"/>
    </row>
    <row r="202" spans="1:6" x14ac:dyDescent="0.25">
      <c r="A202">
        <v>8607</v>
      </c>
      <c r="B202" t="s">
        <v>316</v>
      </c>
      <c r="C202">
        <v>2030</v>
      </c>
      <c r="D202" t="s">
        <v>169</v>
      </c>
      <c r="E202" s="2">
        <v>3633.07</v>
      </c>
      <c r="F202" s="101"/>
    </row>
    <row r="203" spans="1:6" x14ac:dyDescent="0.25">
      <c r="A203">
        <v>8610</v>
      </c>
      <c r="B203" t="s">
        <v>316</v>
      </c>
      <c r="C203">
        <v>2030</v>
      </c>
      <c r="D203" t="s">
        <v>170</v>
      </c>
      <c r="E203">
        <v>648.64</v>
      </c>
      <c r="F203" s="101"/>
    </row>
    <row r="204" spans="1:6" x14ac:dyDescent="0.25">
      <c r="A204">
        <v>8615</v>
      </c>
      <c r="B204" t="s">
        <v>316</v>
      </c>
      <c r="C204">
        <v>2030</v>
      </c>
      <c r="D204" t="s">
        <v>171</v>
      </c>
      <c r="E204">
        <v>9.9499999999999993</v>
      </c>
      <c r="F204" s="101"/>
    </row>
    <row r="205" spans="1:6" x14ac:dyDescent="0.25">
      <c r="A205">
        <v>8720</v>
      </c>
      <c r="B205" t="s">
        <v>316</v>
      </c>
      <c r="C205">
        <v>2030</v>
      </c>
      <c r="D205" t="s">
        <v>174</v>
      </c>
      <c r="E205">
        <v>249</v>
      </c>
      <c r="F205" s="101"/>
    </row>
    <row r="206" spans="1:6" x14ac:dyDescent="0.25">
      <c r="A206">
        <v>8905</v>
      </c>
      <c r="B206" t="s">
        <v>316</v>
      </c>
      <c r="C206">
        <v>2030</v>
      </c>
      <c r="D206" t="s">
        <v>181</v>
      </c>
      <c r="E206" s="2">
        <v>15054.18</v>
      </c>
      <c r="F206" s="101"/>
    </row>
    <row r="207" spans="1:6" x14ac:dyDescent="0.25">
      <c r="A207">
        <v>8915</v>
      </c>
      <c r="B207" t="s">
        <v>316</v>
      </c>
      <c r="C207">
        <v>2030</v>
      </c>
      <c r="D207" t="s">
        <v>183</v>
      </c>
      <c r="E207" s="2">
        <v>11702.76</v>
      </c>
      <c r="F207" s="101"/>
    </row>
    <row r="208" spans="1:6" x14ac:dyDescent="0.25">
      <c r="A208">
        <v>8925</v>
      </c>
      <c r="B208" t="s">
        <v>316</v>
      </c>
      <c r="C208">
        <v>2030</v>
      </c>
      <c r="D208" t="s">
        <v>185</v>
      </c>
      <c r="E208" s="2">
        <v>11783.13</v>
      </c>
      <c r="F208" s="101"/>
    </row>
    <row r="209" spans="1:6" x14ac:dyDescent="0.25">
      <c r="A209">
        <v>6000</v>
      </c>
      <c r="B209" t="s">
        <v>320</v>
      </c>
      <c r="C209">
        <v>3010</v>
      </c>
      <c r="D209" t="s">
        <v>96</v>
      </c>
      <c r="E209" s="2">
        <v>174305.39</v>
      </c>
      <c r="F209" s="101"/>
    </row>
    <row r="210" spans="1:6" x14ac:dyDescent="0.25">
      <c r="A210">
        <v>6040</v>
      </c>
      <c r="B210" t="s">
        <v>320</v>
      </c>
      <c r="C210">
        <v>3010</v>
      </c>
      <c r="D210" t="s">
        <v>97</v>
      </c>
      <c r="E210" s="2">
        <v>10032.24</v>
      </c>
      <c r="F210" s="101"/>
    </row>
    <row r="211" spans="1:6" x14ac:dyDescent="0.25">
      <c r="A211">
        <v>6045</v>
      </c>
      <c r="B211" t="s">
        <v>320</v>
      </c>
      <c r="C211">
        <v>3010</v>
      </c>
      <c r="D211" t="s">
        <v>98</v>
      </c>
      <c r="E211" s="2">
        <v>13890.75</v>
      </c>
      <c r="F211" s="101"/>
    </row>
    <row r="212" spans="1:6" x14ac:dyDescent="0.25">
      <c r="A212">
        <v>6300</v>
      </c>
      <c r="B212" t="s">
        <v>320</v>
      </c>
      <c r="C212">
        <v>3010</v>
      </c>
      <c r="D212" t="s">
        <v>105</v>
      </c>
      <c r="E212">
        <v>110</v>
      </c>
      <c r="F212" s="101"/>
    </row>
    <row r="213" spans="1:6" x14ac:dyDescent="0.25">
      <c r="A213">
        <v>7100</v>
      </c>
      <c r="B213" t="s">
        <v>320</v>
      </c>
      <c r="C213">
        <v>3010</v>
      </c>
      <c r="D213" t="s">
        <v>106</v>
      </c>
      <c r="E213" s="2">
        <v>22314.5</v>
      </c>
      <c r="F213" s="101"/>
    </row>
    <row r="214" spans="1:6" x14ac:dyDescent="0.25">
      <c r="A214">
        <v>7510</v>
      </c>
      <c r="B214" t="s">
        <v>320</v>
      </c>
      <c r="C214">
        <v>3010</v>
      </c>
      <c r="D214" t="s">
        <v>109</v>
      </c>
      <c r="E214">
        <v>845</v>
      </c>
      <c r="F214" s="101"/>
    </row>
    <row r="215" spans="1:6" x14ac:dyDescent="0.25">
      <c r="A215">
        <v>7535</v>
      </c>
      <c r="B215" t="s">
        <v>320</v>
      </c>
      <c r="C215">
        <v>3010</v>
      </c>
      <c r="D215" t="s">
        <v>114</v>
      </c>
      <c r="E215">
        <v>75</v>
      </c>
      <c r="F215" s="101"/>
    </row>
    <row r="216" spans="1:6" x14ac:dyDescent="0.25">
      <c r="A216">
        <v>7800</v>
      </c>
      <c r="B216" t="s">
        <v>320</v>
      </c>
      <c r="C216">
        <v>3010</v>
      </c>
      <c r="D216" t="s">
        <v>119</v>
      </c>
      <c r="E216" s="2">
        <v>11382.26</v>
      </c>
      <c r="F216" s="101"/>
    </row>
    <row r="217" spans="1:6" x14ac:dyDescent="0.25">
      <c r="A217">
        <v>7840</v>
      </c>
      <c r="B217" t="s">
        <v>320</v>
      </c>
      <c r="C217">
        <v>3010</v>
      </c>
      <c r="D217" t="s">
        <v>125</v>
      </c>
      <c r="E217" s="2">
        <v>98141.61</v>
      </c>
      <c r="F217" s="101"/>
    </row>
    <row r="218" spans="1:6" x14ac:dyDescent="0.25">
      <c r="A218">
        <v>7870</v>
      </c>
      <c r="B218" t="s">
        <v>320</v>
      </c>
      <c r="C218">
        <v>3010</v>
      </c>
      <c r="D218" t="s">
        <v>130</v>
      </c>
      <c r="E218">
        <v>371.01</v>
      </c>
      <c r="F218" s="101"/>
    </row>
    <row r="219" spans="1:6" x14ac:dyDescent="0.25">
      <c r="A219">
        <v>8150</v>
      </c>
      <c r="B219" t="s">
        <v>320</v>
      </c>
      <c r="C219">
        <v>3010</v>
      </c>
      <c r="D219" t="s">
        <v>145</v>
      </c>
      <c r="E219">
        <v>39.369999999999997</v>
      </c>
      <c r="F219" s="101"/>
    </row>
    <row r="220" spans="1:6" x14ac:dyDescent="0.25">
      <c r="A220">
        <v>8300</v>
      </c>
      <c r="B220" t="s">
        <v>320</v>
      </c>
      <c r="C220">
        <v>3010</v>
      </c>
      <c r="D220" t="s">
        <v>148</v>
      </c>
      <c r="E220" s="2">
        <v>4830.95</v>
      </c>
      <c r="F220" s="101"/>
    </row>
    <row r="221" spans="1:6" x14ac:dyDescent="0.25">
      <c r="A221">
        <v>8301</v>
      </c>
      <c r="B221" t="s">
        <v>320</v>
      </c>
      <c r="C221">
        <v>3010</v>
      </c>
      <c r="D221" t="s">
        <v>149</v>
      </c>
      <c r="E221" s="2">
        <v>3284.88</v>
      </c>
      <c r="F221" s="101"/>
    </row>
    <row r="222" spans="1:6" x14ac:dyDescent="0.25">
      <c r="A222">
        <v>8305</v>
      </c>
      <c r="B222" t="s">
        <v>320</v>
      </c>
      <c r="C222">
        <v>3010</v>
      </c>
      <c r="D222" t="s">
        <v>151</v>
      </c>
      <c r="E222" s="2">
        <v>1623.78</v>
      </c>
      <c r="F222" s="101"/>
    </row>
    <row r="223" spans="1:6" x14ac:dyDescent="0.25">
      <c r="A223">
        <v>8310</v>
      </c>
      <c r="B223" t="s">
        <v>320</v>
      </c>
      <c r="C223">
        <v>3010</v>
      </c>
      <c r="D223" t="s">
        <v>153</v>
      </c>
      <c r="E223">
        <v>829.84</v>
      </c>
      <c r="F223" s="101"/>
    </row>
    <row r="224" spans="1:6" x14ac:dyDescent="0.25">
      <c r="A224">
        <v>8405</v>
      </c>
      <c r="B224" t="s">
        <v>320</v>
      </c>
      <c r="C224">
        <v>3010</v>
      </c>
      <c r="D224" t="s">
        <v>155</v>
      </c>
      <c r="E224" s="2">
        <v>1275.05</v>
      </c>
      <c r="F224" s="101"/>
    </row>
    <row r="225" spans="1:6" x14ac:dyDescent="0.25">
      <c r="A225">
        <v>8410</v>
      </c>
      <c r="B225" t="s">
        <v>320</v>
      </c>
      <c r="C225">
        <v>3010</v>
      </c>
      <c r="D225" t="s">
        <v>157</v>
      </c>
      <c r="E225" s="2">
        <v>3116.55</v>
      </c>
      <c r="F225" s="101"/>
    </row>
    <row r="226" spans="1:6" x14ac:dyDescent="0.25">
      <c r="A226">
        <v>8415</v>
      </c>
      <c r="B226" t="s">
        <v>320</v>
      </c>
      <c r="C226">
        <v>3010</v>
      </c>
      <c r="D226" t="s">
        <v>158</v>
      </c>
      <c r="E226" s="2">
        <v>3276.57</v>
      </c>
      <c r="F226" s="101"/>
    </row>
    <row r="227" spans="1:6" x14ac:dyDescent="0.25">
      <c r="A227">
        <v>8500</v>
      </c>
      <c r="B227" t="s">
        <v>320</v>
      </c>
      <c r="C227">
        <v>3010</v>
      </c>
      <c r="D227" t="s">
        <v>162</v>
      </c>
      <c r="E227">
        <v>346.95</v>
      </c>
      <c r="F227" s="101"/>
    </row>
    <row r="228" spans="1:6" x14ac:dyDescent="0.25">
      <c r="A228">
        <v>8607</v>
      </c>
      <c r="B228" t="s">
        <v>320</v>
      </c>
      <c r="C228">
        <v>3010</v>
      </c>
      <c r="D228" t="s">
        <v>169</v>
      </c>
      <c r="E228">
        <v>5.66</v>
      </c>
      <c r="F228" s="101"/>
    </row>
    <row r="229" spans="1:6" x14ac:dyDescent="0.25">
      <c r="A229">
        <v>8720</v>
      </c>
      <c r="B229" t="s">
        <v>320</v>
      </c>
      <c r="C229">
        <v>3010</v>
      </c>
      <c r="D229" t="s">
        <v>174</v>
      </c>
      <c r="E229" s="2">
        <v>2342.0300000000002</v>
      </c>
      <c r="F229" s="101"/>
    </row>
    <row r="230" spans="1:6" x14ac:dyDescent="0.25">
      <c r="A230">
        <v>8725</v>
      </c>
      <c r="B230" t="s">
        <v>320</v>
      </c>
      <c r="C230">
        <v>3010</v>
      </c>
      <c r="D230" t="s">
        <v>175</v>
      </c>
      <c r="E230">
        <v>800</v>
      </c>
      <c r="F230" s="101"/>
    </row>
    <row r="231" spans="1:6" x14ac:dyDescent="0.25">
      <c r="A231">
        <v>8800</v>
      </c>
      <c r="B231" t="s">
        <v>320</v>
      </c>
      <c r="C231">
        <v>3010</v>
      </c>
      <c r="D231" t="s">
        <v>176</v>
      </c>
      <c r="E231" s="2">
        <v>16819.810000000001</v>
      </c>
      <c r="F231" s="101"/>
    </row>
    <row r="232" spans="1:6" x14ac:dyDescent="0.25">
      <c r="A232">
        <v>8905</v>
      </c>
      <c r="B232" t="s">
        <v>320</v>
      </c>
      <c r="C232">
        <v>3010</v>
      </c>
      <c r="D232" t="s">
        <v>181</v>
      </c>
      <c r="E232" s="2">
        <v>15049.48</v>
      </c>
      <c r="F232" s="101"/>
    </row>
    <row r="233" spans="1:6" x14ac:dyDescent="0.25">
      <c r="A233">
        <v>8915</v>
      </c>
      <c r="B233" t="s">
        <v>320</v>
      </c>
      <c r="C233">
        <v>3010</v>
      </c>
      <c r="D233" t="s">
        <v>183</v>
      </c>
      <c r="E233" s="2">
        <v>25840.57</v>
      </c>
      <c r="F233" s="101"/>
    </row>
    <row r="234" spans="1:6" x14ac:dyDescent="0.25">
      <c r="A234">
        <v>8925</v>
      </c>
      <c r="B234" t="s">
        <v>320</v>
      </c>
      <c r="C234">
        <v>3010</v>
      </c>
      <c r="D234" t="s">
        <v>185</v>
      </c>
      <c r="E234" s="2">
        <v>10552.86</v>
      </c>
      <c r="F234" s="101"/>
    </row>
    <row r="235" spans="1:6" x14ac:dyDescent="0.25">
      <c r="A235">
        <v>6000</v>
      </c>
      <c r="B235" t="s">
        <v>320</v>
      </c>
      <c r="C235">
        <v>4010</v>
      </c>
      <c r="D235" t="s">
        <v>96</v>
      </c>
      <c r="E235" s="2">
        <v>139467.54999999999</v>
      </c>
      <c r="F235" s="101"/>
    </row>
    <row r="236" spans="1:6" x14ac:dyDescent="0.25">
      <c r="A236">
        <v>6040</v>
      </c>
      <c r="B236" t="s">
        <v>320</v>
      </c>
      <c r="C236">
        <v>4010</v>
      </c>
      <c r="D236" t="s">
        <v>97</v>
      </c>
      <c r="E236" s="2">
        <v>6166.19</v>
      </c>
      <c r="F236" s="101"/>
    </row>
    <row r="237" spans="1:6" x14ac:dyDescent="0.25">
      <c r="A237">
        <v>6045</v>
      </c>
      <c r="B237" t="s">
        <v>320</v>
      </c>
      <c r="C237">
        <v>4010</v>
      </c>
      <c r="D237" t="s">
        <v>98</v>
      </c>
      <c r="E237" s="2">
        <v>11614.65</v>
      </c>
      <c r="F237" s="101"/>
    </row>
    <row r="238" spans="1:6" x14ac:dyDescent="0.25">
      <c r="A238">
        <v>6200</v>
      </c>
      <c r="B238" t="s">
        <v>320</v>
      </c>
      <c r="C238">
        <v>4010</v>
      </c>
      <c r="D238" t="s">
        <v>104</v>
      </c>
      <c r="E238" s="2">
        <v>1000</v>
      </c>
      <c r="F238" s="101"/>
    </row>
    <row r="239" spans="1:6" x14ac:dyDescent="0.25">
      <c r="A239">
        <v>6300</v>
      </c>
      <c r="B239" t="s">
        <v>320</v>
      </c>
      <c r="C239">
        <v>4010</v>
      </c>
      <c r="D239" t="s">
        <v>105</v>
      </c>
      <c r="E239" s="2">
        <v>14352</v>
      </c>
      <c r="F239" s="101"/>
    </row>
    <row r="240" spans="1:6" x14ac:dyDescent="0.25">
      <c r="A240">
        <v>7100</v>
      </c>
      <c r="B240" t="s">
        <v>320</v>
      </c>
      <c r="C240">
        <v>4010</v>
      </c>
      <c r="D240" t="s">
        <v>106</v>
      </c>
      <c r="E240" s="2">
        <v>56440.69</v>
      </c>
      <c r="F240" s="101"/>
    </row>
    <row r="241" spans="1:6" x14ac:dyDescent="0.25">
      <c r="A241">
        <v>8300</v>
      </c>
      <c r="B241" t="s">
        <v>320</v>
      </c>
      <c r="C241">
        <v>4010</v>
      </c>
      <c r="D241" t="s">
        <v>148</v>
      </c>
      <c r="E241" s="2">
        <v>24289.38</v>
      </c>
      <c r="F241" s="101"/>
    </row>
    <row r="242" spans="1:6" x14ac:dyDescent="0.25">
      <c r="A242">
        <v>8301</v>
      </c>
      <c r="B242" t="s">
        <v>320</v>
      </c>
      <c r="C242">
        <v>4010</v>
      </c>
      <c r="D242" t="s">
        <v>149</v>
      </c>
      <c r="E242">
        <v>640.84</v>
      </c>
      <c r="F242" s="101"/>
    </row>
    <row r="243" spans="1:6" x14ac:dyDescent="0.25">
      <c r="A243">
        <v>8405</v>
      </c>
      <c r="B243" t="s">
        <v>320</v>
      </c>
      <c r="C243">
        <v>4010</v>
      </c>
      <c r="D243" t="s">
        <v>155</v>
      </c>
      <c r="E243" s="2">
        <v>5233.3999999999996</v>
      </c>
      <c r="F243" s="101"/>
    </row>
    <row r="244" spans="1:6" x14ac:dyDescent="0.25">
      <c r="A244">
        <v>8410</v>
      </c>
      <c r="B244" t="s">
        <v>320</v>
      </c>
      <c r="C244">
        <v>4010</v>
      </c>
      <c r="D244" t="s">
        <v>157</v>
      </c>
      <c r="E244">
        <v>205.64</v>
      </c>
      <c r="F244" s="101"/>
    </row>
    <row r="245" spans="1:6" x14ac:dyDescent="0.25">
      <c r="A245">
        <v>8415</v>
      </c>
      <c r="B245" t="s">
        <v>320</v>
      </c>
      <c r="C245">
        <v>4010</v>
      </c>
      <c r="D245" t="s">
        <v>158</v>
      </c>
      <c r="E245" s="2">
        <v>4071.38</v>
      </c>
      <c r="F245" s="101"/>
    </row>
    <row r="246" spans="1:6" x14ac:dyDescent="0.25">
      <c r="A246">
        <v>8425</v>
      </c>
      <c r="B246" t="s">
        <v>320</v>
      </c>
      <c r="C246">
        <v>4010</v>
      </c>
      <c r="D246" t="s">
        <v>160</v>
      </c>
      <c r="E246" s="2">
        <v>4920.25</v>
      </c>
      <c r="F246" s="101"/>
    </row>
    <row r="247" spans="1:6" x14ac:dyDescent="0.25">
      <c r="A247">
        <v>8505</v>
      </c>
      <c r="B247" t="s">
        <v>320</v>
      </c>
      <c r="C247">
        <v>4010</v>
      </c>
      <c r="D247" t="s">
        <v>163</v>
      </c>
      <c r="E247" s="2">
        <v>1313.18</v>
      </c>
      <c r="F247" s="101"/>
    </row>
    <row r="248" spans="1:6" x14ac:dyDescent="0.25">
      <c r="A248">
        <v>8550</v>
      </c>
      <c r="B248" t="s">
        <v>320</v>
      </c>
      <c r="C248">
        <v>4010</v>
      </c>
      <c r="D248" t="s">
        <v>164</v>
      </c>
      <c r="E248">
        <v>90</v>
      </c>
      <c r="F248" s="101"/>
    </row>
    <row r="249" spans="1:6" x14ac:dyDescent="0.25">
      <c r="A249">
        <v>8720</v>
      </c>
      <c r="B249" t="s">
        <v>320</v>
      </c>
      <c r="C249">
        <v>4010</v>
      </c>
      <c r="D249" t="s">
        <v>174</v>
      </c>
      <c r="E249" s="2">
        <v>3847.16</v>
      </c>
      <c r="F249" s="101"/>
    </row>
    <row r="250" spans="1:6" x14ac:dyDescent="0.25">
      <c r="A250">
        <v>8725</v>
      </c>
      <c r="B250" t="s">
        <v>320</v>
      </c>
      <c r="C250">
        <v>4010</v>
      </c>
      <c r="D250" t="s">
        <v>175</v>
      </c>
      <c r="E250" s="2">
        <v>4806.42</v>
      </c>
      <c r="F250" s="101"/>
    </row>
    <row r="251" spans="1:6" x14ac:dyDescent="0.25">
      <c r="A251">
        <v>8800</v>
      </c>
      <c r="B251" t="s">
        <v>320</v>
      </c>
      <c r="C251">
        <v>4010</v>
      </c>
      <c r="D251" t="s">
        <v>176</v>
      </c>
      <c r="E251" s="2">
        <v>35048.42</v>
      </c>
      <c r="F251" s="101"/>
    </row>
    <row r="252" spans="1:6" x14ac:dyDescent="0.25">
      <c r="A252">
        <v>8805</v>
      </c>
      <c r="B252" t="s">
        <v>320</v>
      </c>
      <c r="C252">
        <v>4010</v>
      </c>
      <c r="D252" t="s">
        <v>177</v>
      </c>
      <c r="E252" s="2">
        <v>3468.82</v>
      </c>
      <c r="F252" s="101"/>
    </row>
    <row r="253" spans="1:6" x14ac:dyDescent="0.25">
      <c r="A253">
        <v>8899</v>
      </c>
      <c r="B253" t="s">
        <v>320</v>
      </c>
      <c r="C253">
        <v>4010</v>
      </c>
      <c r="D253" t="s">
        <v>179</v>
      </c>
      <c r="E253">
        <v>242.54</v>
      </c>
      <c r="F253" s="101"/>
    </row>
    <row r="254" spans="1:6" x14ac:dyDescent="0.25">
      <c r="A254">
        <v>8905</v>
      </c>
      <c r="B254" t="s">
        <v>320</v>
      </c>
      <c r="C254">
        <v>4010</v>
      </c>
      <c r="D254" t="s">
        <v>181</v>
      </c>
      <c r="E254" s="2">
        <v>34858.83</v>
      </c>
      <c r="F254" s="101"/>
    </row>
    <row r="255" spans="1:6" x14ac:dyDescent="0.25">
      <c r="A255">
        <v>8915</v>
      </c>
      <c r="B255" t="s">
        <v>320</v>
      </c>
      <c r="C255">
        <v>4010</v>
      </c>
      <c r="D255" t="s">
        <v>183</v>
      </c>
      <c r="E255" s="2">
        <v>64648.27</v>
      </c>
      <c r="F255" s="101"/>
    </row>
    <row r="256" spans="1:6" x14ac:dyDescent="0.25">
      <c r="A256">
        <v>8925</v>
      </c>
      <c r="B256" t="s">
        <v>320</v>
      </c>
      <c r="C256">
        <v>4010</v>
      </c>
      <c r="D256" t="s">
        <v>185</v>
      </c>
      <c r="E256" s="2">
        <v>27525.1</v>
      </c>
      <c r="F256" s="101"/>
    </row>
    <row r="257" spans="1:6" x14ac:dyDescent="0.25">
      <c r="A257">
        <v>6000</v>
      </c>
      <c r="B257" t="s">
        <v>320</v>
      </c>
      <c r="C257">
        <v>4070</v>
      </c>
      <c r="D257" t="s">
        <v>96</v>
      </c>
      <c r="E257" s="2">
        <v>144316.14000000001</v>
      </c>
      <c r="F257" s="101"/>
    </row>
    <row r="258" spans="1:6" x14ac:dyDescent="0.25">
      <c r="A258">
        <v>6040</v>
      </c>
      <c r="B258" t="s">
        <v>320</v>
      </c>
      <c r="C258">
        <v>4070</v>
      </c>
      <c r="D258" t="s">
        <v>97</v>
      </c>
      <c r="E258" s="2">
        <v>1669.18</v>
      </c>
      <c r="F258" s="101"/>
    </row>
    <row r="259" spans="1:6" x14ac:dyDescent="0.25">
      <c r="A259">
        <v>6045</v>
      </c>
      <c r="B259" t="s">
        <v>320</v>
      </c>
      <c r="C259">
        <v>4070</v>
      </c>
      <c r="D259" t="s">
        <v>98</v>
      </c>
      <c r="E259" s="2">
        <v>13961.81</v>
      </c>
      <c r="F259" s="101"/>
    </row>
    <row r="260" spans="1:6" x14ac:dyDescent="0.25">
      <c r="A260">
        <v>6070</v>
      </c>
      <c r="B260" t="s">
        <v>320</v>
      </c>
      <c r="C260">
        <v>4070</v>
      </c>
      <c r="D260" t="s">
        <v>100</v>
      </c>
      <c r="E260" s="2">
        <v>1544.38</v>
      </c>
      <c r="F260" s="101"/>
    </row>
    <row r="261" spans="1:6" x14ac:dyDescent="0.25">
      <c r="A261">
        <v>6200</v>
      </c>
      <c r="B261" t="s">
        <v>320</v>
      </c>
      <c r="C261">
        <v>4070</v>
      </c>
      <c r="D261" t="s">
        <v>104</v>
      </c>
      <c r="E261" s="2">
        <v>7238.36</v>
      </c>
      <c r="F261" s="101"/>
    </row>
    <row r="262" spans="1:6" x14ac:dyDescent="0.25">
      <c r="A262">
        <v>7100</v>
      </c>
      <c r="B262" t="s">
        <v>320</v>
      </c>
      <c r="C262">
        <v>4070</v>
      </c>
      <c r="D262" t="s">
        <v>106</v>
      </c>
      <c r="E262" s="2">
        <v>342608.02</v>
      </c>
      <c r="F262" s="101"/>
    </row>
    <row r="263" spans="1:6" x14ac:dyDescent="0.25">
      <c r="A263">
        <v>7500</v>
      </c>
      <c r="B263" t="s">
        <v>320</v>
      </c>
      <c r="C263">
        <v>4070</v>
      </c>
      <c r="D263" t="s">
        <v>107</v>
      </c>
      <c r="E263">
        <v>544.78</v>
      </c>
      <c r="F263" s="101"/>
    </row>
    <row r="264" spans="1:6" x14ac:dyDescent="0.25">
      <c r="A264">
        <v>7505</v>
      </c>
      <c r="B264" t="s">
        <v>320</v>
      </c>
      <c r="C264">
        <v>4070</v>
      </c>
      <c r="D264" t="s">
        <v>108</v>
      </c>
      <c r="E264" s="2">
        <v>20833.5</v>
      </c>
      <c r="F264" s="101"/>
    </row>
    <row r="265" spans="1:6" x14ac:dyDescent="0.25">
      <c r="A265">
        <v>7510</v>
      </c>
      <c r="B265" t="s">
        <v>320</v>
      </c>
      <c r="C265">
        <v>4070</v>
      </c>
      <c r="D265" t="s">
        <v>109</v>
      </c>
      <c r="E265" s="2">
        <v>1950</v>
      </c>
      <c r="F265" s="101"/>
    </row>
    <row r="266" spans="1:6" x14ac:dyDescent="0.25">
      <c r="A266">
        <v>7515</v>
      </c>
      <c r="B266" t="s">
        <v>320</v>
      </c>
      <c r="C266">
        <v>4070</v>
      </c>
      <c r="D266" t="s">
        <v>110</v>
      </c>
      <c r="E266" s="2">
        <v>4474.03</v>
      </c>
      <c r="F266" s="101"/>
    </row>
    <row r="267" spans="1:6" x14ac:dyDescent="0.25">
      <c r="A267">
        <v>7520</v>
      </c>
      <c r="B267" t="s">
        <v>320</v>
      </c>
      <c r="C267">
        <v>4070</v>
      </c>
      <c r="D267" t="s">
        <v>111</v>
      </c>
      <c r="E267" s="2">
        <v>2440</v>
      </c>
      <c r="F267" s="101"/>
    </row>
    <row r="268" spans="1:6" x14ac:dyDescent="0.25">
      <c r="A268">
        <v>7530</v>
      </c>
      <c r="B268" t="s">
        <v>320</v>
      </c>
      <c r="C268">
        <v>4070</v>
      </c>
      <c r="D268" t="s">
        <v>113</v>
      </c>
      <c r="E268" s="2">
        <v>48038.03</v>
      </c>
      <c r="F268" s="101"/>
    </row>
    <row r="269" spans="1:6" x14ac:dyDescent="0.25">
      <c r="A269">
        <v>7540</v>
      </c>
      <c r="B269" t="s">
        <v>320</v>
      </c>
      <c r="C269">
        <v>4070</v>
      </c>
      <c r="D269" t="s">
        <v>115</v>
      </c>
      <c r="E269" s="2">
        <v>2496.4699999999998</v>
      </c>
      <c r="F269" s="101"/>
    </row>
    <row r="270" spans="1:6" x14ac:dyDescent="0.25">
      <c r="A270">
        <v>7800</v>
      </c>
      <c r="B270" t="s">
        <v>320</v>
      </c>
      <c r="C270">
        <v>4070</v>
      </c>
      <c r="D270" t="s">
        <v>119</v>
      </c>
      <c r="E270" s="2">
        <v>1948.51</v>
      </c>
      <c r="F270" s="101"/>
    </row>
    <row r="271" spans="1:6" x14ac:dyDescent="0.25">
      <c r="A271">
        <v>7870</v>
      </c>
      <c r="B271" t="s">
        <v>320</v>
      </c>
      <c r="C271">
        <v>4070</v>
      </c>
      <c r="D271" t="s">
        <v>130</v>
      </c>
      <c r="E271" s="2">
        <v>1424.9</v>
      </c>
      <c r="F271" s="101"/>
    </row>
    <row r="272" spans="1:6" x14ac:dyDescent="0.25">
      <c r="A272">
        <v>8300</v>
      </c>
      <c r="B272" t="s">
        <v>320</v>
      </c>
      <c r="C272">
        <v>4070</v>
      </c>
      <c r="D272" t="s">
        <v>148</v>
      </c>
      <c r="E272" s="2">
        <v>44249.33</v>
      </c>
      <c r="F272" s="101"/>
    </row>
    <row r="273" spans="1:6" x14ac:dyDescent="0.25">
      <c r="A273">
        <v>8301</v>
      </c>
      <c r="B273" t="s">
        <v>320</v>
      </c>
      <c r="C273">
        <v>4070</v>
      </c>
      <c r="D273" t="s">
        <v>149</v>
      </c>
      <c r="E273" s="2">
        <v>3330.94</v>
      </c>
      <c r="F273" s="101"/>
    </row>
    <row r="274" spans="1:6" x14ac:dyDescent="0.25">
      <c r="A274">
        <v>8405</v>
      </c>
      <c r="B274" t="s">
        <v>320</v>
      </c>
      <c r="C274">
        <v>4070</v>
      </c>
      <c r="D274" t="s">
        <v>155</v>
      </c>
      <c r="E274">
        <v>857.06</v>
      </c>
      <c r="F274" s="101"/>
    </row>
    <row r="275" spans="1:6" x14ac:dyDescent="0.25">
      <c r="A275">
        <v>8410</v>
      </c>
      <c r="B275" t="s">
        <v>320</v>
      </c>
      <c r="C275">
        <v>4070</v>
      </c>
      <c r="D275" t="s">
        <v>157</v>
      </c>
      <c r="E275">
        <v>34</v>
      </c>
      <c r="F275" s="101"/>
    </row>
    <row r="276" spans="1:6" x14ac:dyDescent="0.25">
      <c r="A276">
        <v>8430</v>
      </c>
      <c r="B276" t="s">
        <v>320</v>
      </c>
      <c r="C276">
        <v>4070</v>
      </c>
      <c r="D276" t="s">
        <v>161</v>
      </c>
      <c r="E276">
        <v>74.69</v>
      </c>
      <c r="F276" s="101"/>
    </row>
    <row r="277" spans="1:6" x14ac:dyDescent="0.25">
      <c r="A277">
        <v>8607</v>
      </c>
      <c r="B277" t="s">
        <v>320</v>
      </c>
      <c r="C277">
        <v>4070</v>
      </c>
      <c r="D277" t="s">
        <v>169</v>
      </c>
      <c r="E277">
        <v>86.99</v>
      </c>
      <c r="F277" s="101"/>
    </row>
    <row r="278" spans="1:6" x14ac:dyDescent="0.25">
      <c r="A278">
        <v>8720</v>
      </c>
      <c r="B278" t="s">
        <v>320</v>
      </c>
      <c r="C278">
        <v>4070</v>
      </c>
      <c r="D278" t="s">
        <v>174</v>
      </c>
      <c r="E278">
        <v>464.43</v>
      </c>
      <c r="F278" s="101"/>
    </row>
    <row r="279" spans="1:6" x14ac:dyDescent="0.25">
      <c r="A279">
        <v>8800</v>
      </c>
      <c r="B279" t="s">
        <v>320</v>
      </c>
      <c r="C279">
        <v>4070</v>
      </c>
      <c r="D279" t="s">
        <v>176</v>
      </c>
      <c r="E279" s="2">
        <v>15318.37</v>
      </c>
      <c r="F279" s="101"/>
    </row>
    <row r="280" spans="1:6" x14ac:dyDescent="0.25">
      <c r="A280">
        <v>8805</v>
      </c>
      <c r="B280" t="s">
        <v>320</v>
      </c>
      <c r="C280">
        <v>4070</v>
      </c>
      <c r="D280" t="s">
        <v>177</v>
      </c>
      <c r="E280" s="2">
        <v>2189.62</v>
      </c>
      <c r="F280" s="101"/>
    </row>
    <row r="281" spans="1:6" x14ac:dyDescent="0.25">
      <c r="A281">
        <v>8905</v>
      </c>
      <c r="B281" t="s">
        <v>320</v>
      </c>
      <c r="C281">
        <v>4070</v>
      </c>
      <c r="D281" t="s">
        <v>181</v>
      </c>
      <c r="E281" s="2">
        <v>30702.15</v>
      </c>
      <c r="F281" s="101"/>
    </row>
    <row r="282" spans="1:6" x14ac:dyDescent="0.25">
      <c r="A282">
        <v>8915</v>
      </c>
      <c r="B282" t="s">
        <v>320</v>
      </c>
      <c r="C282">
        <v>4070</v>
      </c>
      <c r="D282" t="s">
        <v>183</v>
      </c>
      <c r="E282" s="2">
        <v>55670.05</v>
      </c>
      <c r="F282" s="101"/>
    </row>
    <row r="283" spans="1:6" x14ac:dyDescent="0.25">
      <c r="A283">
        <v>8925</v>
      </c>
      <c r="B283" t="s">
        <v>320</v>
      </c>
      <c r="C283">
        <v>4070</v>
      </c>
      <c r="D283" t="s">
        <v>185</v>
      </c>
      <c r="E283" s="2">
        <v>22709.16</v>
      </c>
      <c r="F283" s="101"/>
    </row>
    <row r="284" spans="1:6" x14ac:dyDescent="0.25">
      <c r="A284">
        <v>6000</v>
      </c>
      <c r="B284" t="s">
        <v>320</v>
      </c>
      <c r="C284">
        <v>4075</v>
      </c>
      <c r="D284" t="s">
        <v>96</v>
      </c>
      <c r="E284" s="2">
        <v>82650.570000000007</v>
      </c>
      <c r="F284" s="101"/>
    </row>
    <row r="285" spans="1:6" x14ac:dyDescent="0.25">
      <c r="A285">
        <v>6040</v>
      </c>
      <c r="B285" t="s">
        <v>320</v>
      </c>
      <c r="C285">
        <v>4075</v>
      </c>
      <c r="D285" t="s">
        <v>97</v>
      </c>
      <c r="E285">
        <v>803.9</v>
      </c>
      <c r="F285" s="101"/>
    </row>
    <row r="286" spans="1:6" x14ac:dyDescent="0.25">
      <c r="A286">
        <v>6045</v>
      </c>
      <c r="B286" t="s">
        <v>320</v>
      </c>
      <c r="C286">
        <v>4075</v>
      </c>
      <c r="D286" t="s">
        <v>98</v>
      </c>
      <c r="E286" s="2">
        <v>7132.65</v>
      </c>
      <c r="F286" s="101"/>
    </row>
    <row r="287" spans="1:6" x14ac:dyDescent="0.25">
      <c r="A287">
        <v>7100</v>
      </c>
      <c r="B287" t="s">
        <v>320</v>
      </c>
      <c r="C287">
        <v>4075</v>
      </c>
      <c r="D287" t="s">
        <v>106</v>
      </c>
      <c r="E287" s="2">
        <v>43848.71</v>
      </c>
      <c r="F287" s="101"/>
    </row>
    <row r="288" spans="1:6" x14ac:dyDescent="0.25">
      <c r="A288">
        <v>7800</v>
      </c>
      <c r="B288" t="s">
        <v>320</v>
      </c>
      <c r="C288">
        <v>4075</v>
      </c>
      <c r="D288" t="s">
        <v>119</v>
      </c>
      <c r="E288">
        <v>320</v>
      </c>
      <c r="F288" s="101"/>
    </row>
    <row r="289" spans="1:6" x14ac:dyDescent="0.25">
      <c r="A289">
        <v>7870</v>
      </c>
      <c r="B289" t="s">
        <v>320</v>
      </c>
      <c r="C289">
        <v>4075</v>
      </c>
      <c r="D289" t="s">
        <v>130</v>
      </c>
      <c r="E289">
        <v>28.29</v>
      </c>
      <c r="F289" s="101"/>
    </row>
    <row r="290" spans="1:6" x14ac:dyDescent="0.25">
      <c r="A290">
        <v>7999</v>
      </c>
      <c r="B290" t="s">
        <v>320</v>
      </c>
      <c r="C290">
        <v>4075</v>
      </c>
      <c r="D290" t="s">
        <v>131</v>
      </c>
      <c r="E290" s="2">
        <v>2711.46</v>
      </c>
      <c r="F290" s="101"/>
    </row>
    <row r="291" spans="1:6" x14ac:dyDescent="0.25">
      <c r="A291">
        <v>8300</v>
      </c>
      <c r="B291" t="s">
        <v>320</v>
      </c>
      <c r="C291">
        <v>4075</v>
      </c>
      <c r="D291" t="s">
        <v>148</v>
      </c>
      <c r="E291" s="2">
        <v>5462.5</v>
      </c>
      <c r="F291" s="101"/>
    </row>
    <row r="292" spans="1:6" x14ac:dyDescent="0.25">
      <c r="A292">
        <v>8410</v>
      </c>
      <c r="B292" t="s">
        <v>320</v>
      </c>
      <c r="C292">
        <v>4075</v>
      </c>
      <c r="D292" t="s">
        <v>157</v>
      </c>
      <c r="E292">
        <v>20</v>
      </c>
      <c r="F292" s="101"/>
    </row>
    <row r="293" spans="1:6" x14ac:dyDescent="0.25">
      <c r="A293">
        <v>8800</v>
      </c>
      <c r="B293" t="s">
        <v>320</v>
      </c>
      <c r="C293">
        <v>4075</v>
      </c>
      <c r="D293" t="s">
        <v>176</v>
      </c>
      <c r="E293" s="2">
        <v>5670.41</v>
      </c>
      <c r="F293" s="101"/>
    </row>
    <row r="294" spans="1:6" x14ac:dyDescent="0.25">
      <c r="A294">
        <v>8805</v>
      </c>
      <c r="B294" t="s">
        <v>320</v>
      </c>
      <c r="C294">
        <v>4075</v>
      </c>
      <c r="D294" t="s">
        <v>177</v>
      </c>
      <c r="E294" s="2">
        <v>1338.4</v>
      </c>
      <c r="F294" s="101"/>
    </row>
    <row r="295" spans="1:6" x14ac:dyDescent="0.25">
      <c r="A295">
        <v>8899</v>
      </c>
      <c r="B295" t="s">
        <v>320</v>
      </c>
      <c r="C295">
        <v>4075</v>
      </c>
      <c r="D295" t="s">
        <v>179</v>
      </c>
      <c r="E295" s="2">
        <v>1261.8399999999999</v>
      </c>
      <c r="F295" s="101"/>
    </row>
    <row r="296" spans="1:6" x14ac:dyDescent="0.25">
      <c r="A296">
        <v>8905</v>
      </c>
      <c r="B296" t="s">
        <v>320</v>
      </c>
      <c r="C296">
        <v>4075</v>
      </c>
      <c r="D296" t="s">
        <v>181</v>
      </c>
      <c r="E296" s="2">
        <v>20813.560000000001</v>
      </c>
      <c r="F296" s="101"/>
    </row>
    <row r="297" spans="1:6" x14ac:dyDescent="0.25">
      <c r="A297">
        <v>8915</v>
      </c>
      <c r="B297" t="s">
        <v>320</v>
      </c>
      <c r="C297">
        <v>4075</v>
      </c>
      <c r="D297" t="s">
        <v>183</v>
      </c>
      <c r="E297" s="2">
        <v>40106.800000000003</v>
      </c>
      <c r="F297" s="101"/>
    </row>
    <row r="298" spans="1:6" x14ac:dyDescent="0.25">
      <c r="A298">
        <v>8925</v>
      </c>
      <c r="B298" t="s">
        <v>320</v>
      </c>
      <c r="C298">
        <v>4075</v>
      </c>
      <c r="D298" t="s">
        <v>185</v>
      </c>
      <c r="E298" s="2">
        <v>16493.57</v>
      </c>
      <c r="F298" s="101"/>
    </row>
    <row r="299" spans="1:6" x14ac:dyDescent="0.25">
      <c r="A299">
        <v>5700</v>
      </c>
      <c r="B299" t="s">
        <v>320</v>
      </c>
      <c r="C299">
        <v>4080</v>
      </c>
      <c r="D299" t="s">
        <v>89</v>
      </c>
      <c r="E299" s="2">
        <v>8500.98</v>
      </c>
      <c r="F299" s="101"/>
    </row>
    <row r="300" spans="1:6" x14ac:dyDescent="0.25">
      <c r="A300">
        <v>7800</v>
      </c>
      <c r="B300" t="s">
        <v>320</v>
      </c>
      <c r="C300">
        <v>4080</v>
      </c>
      <c r="D300" t="s">
        <v>119</v>
      </c>
      <c r="E300">
        <v>117.48</v>
      </c>
      <c r="F300" s="101"/>
    </row>
    <row r="301" spans="1:6" x14ac:dyDescent="0.25">
      <c r="A301">
        <v>8810</v>
      </c>
      <c r="B301" t="s">
        <v>320</v>
      </c>
      <c r="C301">
        <v>4080</v>
      </c>
      <c r="D301" t="s">
        <v>178</v>
      </c>
      <c r="E301" s="2">
        <v>7297.83</v>
      </c>
      <c r="F301" s="101"/>
    </row>
    <row r="302" spans="1:6" x14ac:dyDescent="0.25">
      <c r="A302">
        <v>6000</v>
      </c>
      <c r="B302" t="s">
        <v>320</v>
      </c>
      <c r="C302">
        <v>4100</v>
      </c>
      <c r="D302" t="s">
        <v>96</v>
      </c>
      <c r="E302" s="2">
        <v>343812.58</v>
      </c>
      <c r="F302" s="101"/>
    </row>
    <row r="303" spans="1:6" x14ac:dyDescent="0.25">
      <c r="A303">
        <v>6040</v>
      </c>
      <c r="B303" t="s">
        <v>320</v>
      </c>
      <c r="C303">
        <v>4100</v>
      </c>
      <c r="D303" t="s">
        <v>97</v>
      </c>
      <c r="E303" s="2">
        <v>15359.97</v>
      </c>
      <c r="F303" s="101"/>
    </row>
    <row r="304" spans="1:6" x14ac:dyDescent="0.25">
      <c r="A304">
        <v>6045</v>
      </c>
      <c r="B304" t="s">
        <v>320</v>
      </c>
      <c r="C304">
        <v>4100</v>
      </c>
      <c r="D304" t="s">
        <v>98</v>
      </c>
      <c r="E304" s="2">
        <v>32361.27</v>
      </c>
      <c r="F304" s="101"/>
    </row>
    <row r="305" spans="1:6" x14ac:dyDescent="0.25">
      <c r="A305">
        <v>8150</v>
      </c>
      <c r="B305" t="s">
        <v>320</v>
      </c>
      <c r="C305">
        <v>4100</v>
      </c>
      <c r="D305" t="s">
        <v>145</v>
      </c>
      <c r="E305">
        <v>182.9</v>
      </c>
      <c r="F305" s="101"/>
    </row>
    <row r="306" spans="1:6" x14ac:dyDescent="0.25">
      <c r="A306">
        <v>8305</v>
      </c>
      <c r="B306" t="s">
        <v>320</v>
      </c>
      <c r="C306">
        <v>4100</v>
      </c>
      <c r="D306" t="s">
        <v>151</v>
      </c>
      <c r="E306" s="2">
        <v>2495.9699999999998</v>
      </c>
      <c r="F306" s="101"/>
    </row>
    <row r="307" spans="1:6" x14ac:dyDescent="0.25">
      <c r="A307">
        <v>8307</v>
      </c>
      <c r="B307" t="s">
        <v>320</v>
      </c>
      <c r="C307">
        <v>4100</v>
      </c>
      <c r="D307" t="s">
        <v>152</v>
      </c>
      <c r="E307">
        <v>131.91999999999999</v>
      </c>
      <c r="F307" s="101"/>
    </row>
    <row r="308" spans="1:6" x14ac:dyDescent="0.25">
      <c r="A308">
        <v>8405</v>
      </c>
      <c r="B308" t="s">
        <v>320</v>
      </c>
      <c r="C308">
        <v>4100</v>
      </c>
      <c r="D308" t="s">
        <v>155</v>
      </c>
      <c r="E308">
        <v>344.19</v>
      </c>
      <c r="F308" s="101"/>
    </row>
    <row r="309" spans="1:6" x14ac:dyDescent="0.25">
      <c r="A309">
        <v>8410</v>
      </c>
      <c r="B309" t="s">
        <v>320</v>
      </c>
      <c r="C309">
        <v>4100</v>
      </c>
      <c r="D309" t="s">
        <v>157</v>
      </c>
      <c r="E309">
        <v>17.28</v>
      </c>
      <c r="F309" s="101"/>
    </row>
    <row r="310" spans="1:6" x14ac:dyDescent="0.25">
      <c r="A310">
        <v>8415</v>
      </c>
      <c r="B310" t="s">
        <v>320</v>
      </c>
      <c r="C310">
        <v>4100</v>
      </c>
      <c r="D310" t="s">
        <v>158</v>
      </c>
      <c r="E310">
        <v>798.5</v>
      </c>
      <c r="F310" s="101"/>
    </row>
    <row r="311" spans="1:6" x14ac:dyDescent="0.25">
      <c r="A311">
        <v>8500</v>
      </c>
      <c r="B311" t="s">
        <v>320</v>
      </c>
      <c r="C311">
        <v>4100</v>
      </c>
      <c r="D311" t="s">
        <v>162</v>
      </c>
      <c r="E311" s="2">
        <v>16286.42</v>
      </c>
      <c r="F311" s="101"/>
    </row>
    <row r="312" spans="1:6" x14ac:dyDescent="0.25">
      <c r="A312">
        <v>8505</v>
      </c>
      <c r="B312" t="s">
        <v>320</v>
      </c>
      <c r="C312">
        <v>4100</v>
      </c>
      <c r="D312" t="s">
        <v>163</v>
      </c>
      <c r="E312" s="2">
        <v>1646.55</v>
      </c>
      <c r="F312" s="101"/>
    </row>
    <row r="313" spans="1:6" x14ac:dyDescent="0.25">
      <c r="A313">
        <v>8550</v>
      </c>
      <c r="B313" t="s">
        <v>320</v>
      </c>
      <c r="C313">
        <v>4100</v>
      </c>
      <c r="D313" t="s">
        <v>164</v>
      </c>
      <c r="E313">
        <v>32.08</v>
      </c>
      <c r="F313" s="101"/>
    </row>
    <row r="314" spans="1:6" x14ac:dyDescent="0.25">
      <c r="A314">
        <v>8600</v>
      </c>
      <c r="B314" t="s">
        <v>320</v>
      </c>
      <c r="C314">
        <v>4100</v>
      </c>
      <c r="D314" t="s">
        <v>166</v>
      </c>
      <c r="E314" s="2">
        <v>19420.59</v>
      </c>
      <c r="F314" s="101"/>
    </row>
    <row r="315" spans="1:6" x14ac:dyDescent="0.25">
      <c r="A315">
        <v>8605</v>
      </c>
      <c r="B315" t="s">
        <v>320</v>
      </c>
      <c r="C315">
        <v>4100</v>
      </c>
      <c r="D315" t="s">
        <v>168</v>
      </c>
      <c r="E315" s="2">
        <v>3415.38</v>
      </c>
      <c r="F315" s="101"/>
    </row>
    <row r="316" spans="1:6" x14ac:dyDescent="0.25">
      <c r="A316">
        <v>8607</v>
      </c>
      <c r="B316" t="s">
        <v>320</v>
      </c>
      <c r="C316">
        <v>4100</v>
      </c>
      <c r="D316" t="s">
        <v>169</v>
      </c>
      <c r="E316" s="2">
        <v>1500.92</v>
      </c>
      <c r="F316" s="101"/>
    </row>
    <row r="317" spans="1:6" x14ac:dyDescent="0.25">
      <c r="A317">
        <v>8610</v>
      </c>
      <c r="B317" t="s">
        <v>320</v>
      </c>
      <c r="C317">
        <v>4100</v>
      </c>
      <c r="D317" t="s">
        <v>170</v>
      </c>
      <c r="E317" s="2">
        <v>1131.1600000000001</v>
      </c>
      <c r="F317" s="101"/>
    </row>
    <row r="318" spans="1:6" x14ac:dyDescent="0.25">
      <c r="A318">
        <v>8615</v>
      </c>
      <c r="B318" t="s">
        <v>320</v>
      </c>
      <c r="C318">
        <v>4100</v>
      </c>
      <c r="D318" t="s">
        <v>171</v>
      </c>
      <c r="E318">
        <v>80.59</v>
      </c>
      <c r="F318" s="101"/>
    </row>
    <row r="319" spans="1:6" x14ac:dyDescent="0.25">
      <c r="A319">
        <v>8805</v>
      </c>
      <c r="B319" t="s">
        <v>320</v>
      </c>
      <c r="C319">
        <v>4100</v>
      </c>
      <c r="D319" t="s">
        <v>177</v>
      </c>
      <c r="E319">
        <v>412</v>
      </c>
      <c r="F319" s="101"/>
    </row>
    <row r="320" spans="1:6" x14ac:dyDescent="0.25">
      <c r="A320">
        <v>8905</v>
      </c>
      <c r="B320" t="s">
        <v>320</v>
      </c>
      <c r="C320">
        <v>4100</v>
      </c>
      <c r="D320" t="s">
        <v>181</v>
      </c>
      <c r="E320" s="2">
        <v>54415.28</v>
      </c>
      <c r="F320" s="101"/>
    </row>
    <row r="321" spans="1:6" x14ac:dyDescent="0.25">
      <c r="A321">
        <v>8915</v>
      </c>
      <c r="B321" t="s">
        <v>320</v>
      </c>
      <c r="C321">
        <v>4100</v>
      </c>
      <c r="D321" t="s">
        <v>183</v>
      </c>
      <c r="E321" s="2">
        <v>93596.68</v>
      </c>
      <c r="F321" s="101"/>
    </row>
    <row r="322" spans="1:6" x14ac:dyDescent="0.25">
      <c r="A322">
        <v>8925</v>
      </c>
      <c r="B322" t="s">
        <v>320</v>
      </c>
      <c r="C322">
        <v>4100</v>
      </c>
      <c r="D322" t="s">
        <v>185</v>
      </c>
      <c r="E322" s="2">
        <v>38253.08</v>
      </c>
      <c r="F322" s="101"/>
    </row>
    <row r="323" spans="1:6" x14ac:dyDescent="0.25">
      <c r="A323">
        <v>6000</v>
      </c>
      <c r="B323" t="s">
        <v>320</v>
      </c>
      <c r="C323">
        <v>5010</v>
      </c>
      <c r="D323" t="s">
        <v>96</v>
      </c>
      <c r="E323" s="2">
        <v>140000.16</v>
      </c>
      <c r="F323" s="101"/>
    </row>
    <row r="324" spans="1:6" x14ac:dyDescent="0.25">
      <c r="A324">
        <v>6040</v>
      </c>
      <c r="B324" t="s">
        <v>320</v>
      </c>
      <c r="C324">
        <v>5010</v>
      </c>
      <c r="D324" t="s">
        <v>97</v>
      </c>
      <c r="E324">
        <v>-11.93</v>
      </c>
      <c r="F324" s="101"/>
    </row>
    <row r="325" spans="1:6" x14ac:dyDescent="0.25">
      <c r="A325">
        <v>6045</v>
      </c>
      <c r="B325" t="s">
        <v>320</v>
      </c>
      <c r="C325">
        <v>5010</v>
      </c>
      <c r="D325" t="s">
        <v>98</v>
      </c>
      <c r="E325" s="2">
        <v>9078.67</v>
      </c>
      <c r="F325" s="101"/>
    </row>
    <row r="326" spans="1:6" x14ac:dyDescent="0.25">
      <c r="A326">
        <v>6300</v>
      </c>
      <c r="B326" t="s">
        <v>320</v>
      </c>
      <c r="C326">
        <v>5010</v>
      </c>
      <c r="D326" t="s">
        <v>105</v>
      </c>
      <c r="E326">
        <v>268.13</v>
      </c>
      <c r="F326" s="101"/>
    </row>
    <row r="327" spans="1:6" x14ac:dyDescent="0.25">
      <c r="A327">
        <v>7800</v>
      </c>
      <c r="B327" t="s">
        <v>320</v>
      </c>
      <c r="C327">
        <v>5010</v>
      </c>
      <c r="D327" t="s">
        <v>119</v>
      </c>
      <c r="E327" s="2">
        <v>33936.49</v>
      </c>
      <c r="F327" s="101"/>
    </row>
    <row r="328" spans="1:6" x14ac:dyDescent="0.25">
      <c r="A328">
        <v>7825</v>
      </c>
      <c r="B328" t="s">
        <v>320</v>
      </c>
      <c r="C328">
        <v>5010</v>
      </c>
      <c r="D328" t="s">
        <v>122</v>
      </c>
      <c r="E328" s="2">
        <v>6656.91</v>
      </c>
      <c r="F328" s="101"/>
    </row>
    <row r="329" spans="1:6" x14ac:dyDescent="0.25">
      <c r="A329">
        <v>7870</v>
      </c>
      <c r="B329" t="s">
        <v>320</v>
      </c>
      <c r="C329">
        <v>5010</v>
      </c>
      <c r="D329" t="s">
        <v>130</v>
      </c>
      <c r="E329">
        <v>214.12</v>
      </c>
      <c r="F329" s="101"/>
    </row>
    <row r="330" spans="1:6" x14ac:dyDescent="0.25">
      <c r="A330">
        <v>8135</v>
      </c>
      <c r="B330" t="s">
        <v>320</v>
      </c>
      <c r="C330">
        <v>5010</v>
      </c>
      <c r="D330" t="s">
        <v>143</v>
      </c>
      <c r="E330">
        <v>270</v>
      </c>
      <c r="F330" s="101"/>
    </row>
    <row r="331" spans="1:6" x14ac:dyDescent="0.25">
      <c r="A331">
        <v>8305</v>
      </c>
      <c r="B331" t="s">
        <v>320</v>
      </c>
      <c r="C331">
        <v>5010</v>
      </c>
      <c r="D331" t="s">
        <v>151</v>
      </c>
      <c r="E331">
        <v>121.42</v>
      </c>
      <c r="F331" s="101"/>
    </row>
    <row r="332" spans="1:6" x14ac:dyDescent="0.25">
      <c r="A332">
        <v>8410</v>
      </c>
      <c r="B332" t="s">
        <v>320</v>
      </c>
      <c r="C332">
        <v>5010</v>
      </c>
      <c r="D332" t="s">
        <v>157</v>
      </c>
      <c r="E332">
        <v>4.75</v>
      </c>
      <c r="F332" s="101"/>
    </row>
    <row r="333" spans="1:6" x14ac:dyDescent="0.25">
      <c r="A333">
        <v>8425</v>
      </c>
      <c r="B333" t="s">
        <v>320</v>
      </c>
      <c r="C333">
        <v>5010</v>
      </c>
      <c r="D333" t="s">
        <v>160</v>
      </c>
      <c r="E333">
        <v>24.75</v>
      </c>
      <c r="F333" s="101"/>
    </row>
    <row r="334" spans="1:6" x14ac:dyDescent="0.25">
      <c r="A334">
        <v>8505</v>
      </c>
      <c r="B334" t="s">
        <v>320</v>
      </c>
      <c r="C334">
        <v>5010</v>
      </c>
      <c r="D334" t="s">
        <v>163</v>
      </c>
      <c r="E334" s="2">
        <v>4486.01</v>
      </c>
      <c r="F334" s="101"/>
    </row>
    <row r="335" spans="1:6" x14ac:dyDescent="0.25">
      <c r="A335">
        <v>8607</v>
      </c>
      <c r="B335" t="s">
        <v>320</v>
      </c>
      <c r="C335">
        <v>5010</v>
      </c>
      <c r="D335" t="s">
        <v>169</v>
      </c>
      <c r="E335">
        <v>331.7</v>
      </c>
      <c r="F335" s="101"/>
    </row>
    <row r="336" spans="1:6" x14ac:dyDescent="0.25">
      <c r="A336">
        <v>8720</v>
      </c>
      <c r="B336" t="s">
        <v>320</v>
      </c>
      <c r="C336">
        <v>5010</v>
      </c>
      <c r="D336" t="s">
        <v>174</v>
      </c>
      <c r="E336">
        <v>286.55</v>
      </c>
      <c r="F336" s="101"/>
    </row>
    <row r="337" spans="1:6" x14ac:dyDescent="0.25">
      <c r="A337">
        <v>8800</v>
      </c>
      <c r="B337" t="s">
        <v>320</v>
      </c>
      <c r="C337">
        <v>5010</v>
      </c>
      <c r="D337" t="s">
        <v>176</v>
      </c>
      <c r="E337">
        <v>908.91</v>
      </c>
      <c r="F337" s="101"/>
    </row>
    <row r="338" spans="1:6" x14ac:dyDescent="0.25">
      <c r="A338">
        <v>8905</v>
      </c>
      <c r="B338" t="s">
        <v>320</v>
      </c>
      <c r="C338">
        <v>5010</v>
      </c>
      <c r="D338" t="s">
        <v>181</v>
      </c>
      <c r="E338" s="2">
        <v>16789.03</v>
      </c>
      <c r="F338" s="101"/>
    </row>
    <row r="339" spans="1:6" x14ac:dyDescent="0.25">
      <c r="A339">
        <v>8915</v>
      </c>
      <c r="B339" t="s">
        <v>320</v>
      </c>
      <c r="C339">
        <v>5010</v>
      </c>
      <c r="D339" t="s">
        <v>183</v>
      </c>
      <c r="E339" s="2">
        <v>30901.34</v>
      </c>
      <c r="F339" s="101"/>
    </row>
    <row r="340" spans="1:6" x14ac:dyDescent="0.25">
      <c r="A340">
        <v>8925</v>
      </c>
      <c r="B340" t="s">
        <v>320</v>
      </c>
      <c r="C340">
        <v>5010</v>
      </c>
      <c r="D340" t="s">
        <v>185</v>
      </c>
      <c r="E340" s="2">
        <v>12920.19</v>
      </c>
      <c r="F340" s="101"/>
    </row>
    <row r="341" spans="1:6" x14ac:dyDescent="0.25">
      <c r="A341">
        <v>6000</v>
      </c>
      <c r="B341" t="s">
        <v>320</v>
      </c>
      <c r="C341">
        <v>5020</v>
      </c>
      <c r="D341" t="s">
        <v>96</v>
      </c>
      <c r="E341" s="2">
        <v>1606308.81</v>
      </c>
      <c r="F341" s="101"/>
    </row>
    <row r="342" spans="1:6" x14ac:dyDescent="0.25">
      <c r="A342">
        <v>6040</v>
      </c>
      <c r="B342" t="s">
        <v>320</v>
      </c>
      <c r="C342">
        <v>5020</v>
      </c>
      <c r="D342" t="s">
        <v>97</v>
      </c>
      <c r="E342" s="2">
        <v>45567.6</v>
      </c>
      <c r="F342" s="101"/>
    </row>
    <row r="343" spans="1:6" x14ac:dyDescent="0.25">
      <c r="A343">
        <v>6045</v>
      </c>
      <c r="B343" t="s">
        <v>320</v>
      </c>
      <c r="C343">
        <v>5020</v>
      </c>
      <c r="D343" t="s">
        <v>98</v>
      </c>
      <c r="E343" s="2">
        <v>123651.82</v>
      </c>
      <c r="F343" s="101"/>
    </row>
    <row r="344" spans="1:6" x14ac:dyDescent="0.25">
      <c r="A344">
        <v>6200</v>
      </c>
      <c r="B344" t="s">
        <v>320</v>
      </c>
      <c r="C344">
        <v>5020</v>
      </c>
      <c r="D344" t="s">
        <v>104</v>
      </c>
      <c r="E344" s="2">
        <v>385953.52</v>
      </c>
      <c r="F344" s="101"/>
    </row>
    <row r="345" spans="1:6" x14ac:dyDescent="0.25">
      <c r="A345">
        <v>7100</v>
      </c>
      <c r="B345" t="s">
        <v>320</v>
      </c>
      <c r="C345">
        <v>5020</v>
      </c>
      <c r="D345" t="s">
        <v>106</v>
      </c>
      <c r="E345" s="2">
        <v>43124.37</v>
      </c>
      <c r="F345" s="101"/>
    </row>
    <row r="346" spans="1:6" x14ac:dyDescent="0.25">
      <c r="A346">
        <v>7500</v>
      </c>
      <c r="B346" t="s">
        <v>320</v>
      </c>
      <c r="C346">
        <v>5020</v>
      </c>
      <c r="D346" t="s">
        <v>107</v>
      </c>
      <c r="E346" s="2">
        <v>35139.32</v>
      </c>
      <c r="F346" s="101"/>
    </row>
    <row r="347" spans="1:6" x14ac:dyDescent="0.25">
      <c r="A347">
        <v>7800</v>
      </c>
      <c r="B347" t="s">
        <v>320</v>
      </c>
      <c r="C347">
        <v>5020</v>
      </c>
      <c r="D347" t="s">
        <v>119</v>
      </c>
      <c r="E347" s="2">
        <v>945810.09</v>
      </c>
      <c r="F347" s="101"/>
    </row>
    <row r="348" spans="1:6" x14ac:dyDescent="0.25">
      <c r="A348">
        <v>7825</v>
      </c>
      <c r="B348" t="s">
        <v>320</v>
      </c>
      <c r="C348">
        <v>5020</v>
      </c>
      <c r="D348" t="s">
        <v>122</v>
      </c>
      <c r="E348" s="2">
        <v>558644.97</v>
      </c>
      <c r="F348" s="101"/>
    </row>
    <row r="349" spans="1:6" x14ac:dyDescent="0.25">
      <c r="A349">
        <v>7830</v>
      </c>
      <c r="B349" t="s">
        <v>320</v>
      </c>
      <c r="C349">
        <v>5020</v>
      </c>
      <c r="D349" t="s">
        <v>123</v>
      </c>
      <c r="E349" s="2">
        <v>306331.8</v>
      </c>
      <c r="F349" s="101"/>
    </row>
    <row r="350" spans="1:6" x14ac:dyDescent="0.25">
      <c r="A350">
        <v>7840</v>
      </c>
      <c r="B350" t="s">
        <v>320</v>
      </c>
      <c r="C350">
        <v>5020</v>
      </c>
      <c r="D350" t="s">
        <v>125</v>
      </c>
      <c r="E350">
        <v>332.65</v>
      </c>
      <c r="F350" s="101"/>
    </row>
    <row r="351" spans="1:6" x14ac:dyDescent="0.25">
      <c r="A351">
        <v>7850</v>
      </c>
      <c r="B351" t="s">
        <v>320</v>
      </c>
      <c r="C351">
        <v>5020</v>
      </c>
      <c r="D351" t="s">
        <v>127</v>
      </c>
      <c r="E351" s="2">
        <v>6034.16</v>
      </c>
      <c r="F351" s="101"/>
    </row>
    <row r="352" spans="1:6" x14ac:dyDescent="0.25">
      <c r="A352">
        <v>7855</v>
      </c>
      <c r="B352" t="s">
        <v>320</v>
      </c>
      <c r="C352">
        <v>5020</v>
      </c>
      <c r="D352" t="s">
        <v>128</v>
      </c>
      <c r="E352">
        <v>200</v>
      </c>
      <c r="F352" s="101"/>
    </row>
    <row r="353" spans="1:6" x14ac:dyDescent="0.25">
      <c r="A353">
        <v>7865</v>
      </c>
      <c r="B353" t="s">
        <v>320</v>
      </c>
      <c r="C353">
        <v>5020</v>
      </c>
      <c r="D353" t="s">
        <v>129</v>
      </c>
      <c r="E353">
        <v>433.91</v>
      </c>
      <c r="F353" s="101"/>
    </row>
    <row r="354" spans="1:6" x14ac:dyDescent="0.25">
      <c r="A354">
        <v>7870</v>
      </c>
      <c r="B354" t="s">
        <v>320</v>
      </c>
      <c r="C354">
        <v>5020</v>
      </c>
      <c r="D354" t="s">
        <v>130</v>
      </c>
      <c r="E354" s="2">
        <v>48596.95</v>
      </c>
      <c r="F354" s="101"/>
    </row>
    <row r="355" spans="1:6" x14ac:dyDescent="0.25">
      <c r="A355">
        <v>8000</v>
      </c>
      <c r="B355" t="s">
        <v>320</v>
      </c>
      <c r="C355">
        <v>5020</v>
      </c>
      <c r="D355" t="s">
        <v>132</v>
      </c>
      <c r="E355">
        <v>600</v>
      </c>
      <c r="F355" s="101"/>
    </row>
    <row r="356" spans="1:6" x14ac:dyDescent="0.25">
      <c r="A356">
        <v>8300</v>
      </c>
      <c r="B356" t="s">
        <v>320</v>
      </c>
      <c r="C356">
        <v>5020</v>
      </c>
      <c r="D356" t="s">
        <v>148</v>
      </c>
      <c r="E356" s="2">
        <v>19163.97</v>
      </c>
      <c r="F356" s="101"/>
    </row>
    <row r="357" spans="1:6" x14ac:dyDescent="0.25">
      <c r="A357">
        <v>8304</v>
      </c>
      <c r="B357" t="s">
        <v>320</v>
      </c>
      <c r="C357">
        <v>5020</v>
      </c>
      <c r="D357" t="s">
        <v>150</v>
      </c>
      <c r="E357" s="2">
        <v>1001</v>
      </c>
      <c r="F357" s="101"/>
    </row>
    <row r="358" spans="1:6" x14ac:dyDescent="0.25">
      <c r="A358">
        <v>8305</v>
      </c>
      <c r="B358" t="s">
        <v>320</v>
      </c>
      <c r="C358">
        <v>5020</v>
      </c>
      <c r="D358" t="s">
        <v>151</v>
      </c>
      <c r="E358">
        <v>75.12</v>
      </c>
      <c r="F358" s="101"/>
    </row>
    <row r="359" spans="1:6" x14ac:dyDescent="0.25">
      <c r="A359">
        <v>8310</v>
      </c>
      <c r="B359" t="s">
        <v>320</v>
      </c>
      <c r="C359">
        <v>5020</v>
      </c>
      <c r="D359" t="s">
        <v>153</v>
      </c>
      <c r="E359">
        <v>141.53</v>
      </c>
      <c r="F359" s="101"/>
    </row>
    <row r="360" spans="1:6" x14ac:dyDescent="0.25">
      <c r="A360">
        <v>8315</v>
      </c>
      <c r="B360" t="s">
        <v>320</v>
      </c>
      <c r="C360">
        <v>5020</v>
      </c>
      <c r="D360" t="s">
        <v>154</v>
      </c>
      <c r="E360" s="2">
        <v>21720.22</v>
      </c>
      <c r="F360" s="101"/>
    </row>
    <row r="361" spans="1:6" x14ac:dyDescent="0.25">
      <c r="A361">
        <v>8405</v>
      </c>
      <c r="B361" t="s">
        <v>320</v>
      </c>
      <c r="C361">
        <v>5020</v>
      </c>
      <c r="D361" t="s">
        <v>155</v>
      </c>
      <c r="E361" s="2">
        <v>3611.98</v>
      </c>
      <c r="F361" s="101"/>
    </row>
    <row r="362" spans="1:6" x14ac:dyDescent="0.25">
      <c r="A362">
        <v>8410</v>
      </c>
      <c r="B362" t="s">
        <v>320</v>
      </c>
      <c r="C362">
        <v>5020</v>
      </c>
      <c r="D362" t="s">
        <v>157</v>
      </c>
      <c r="E362">
        <v>200.14</v>
      </c>
      <c r="F362" s="101"/>
    </row>
    <row r="363" spans="1:6" x14ac:dyDescent="0.25">
      <c r="A363">
        <v>8415</v>
      </c>
      <c r="B363" t="s">
        <v>320</v>
      </c>
      <c r="C363">
        <v>5020</v>
      </c>
      <c r="D363" t="s">
        <v>158</v>
      </c>
      <c r="E363" s="2">
        <v>3198.04</v>
      </c>
      <c r="F363" s="101"/>
    </row>
    <row r="364" spans="1:6" x14ac:dyDescent="0.25">
      <c r="A364">
        <v>8425</v>
      </c>
      <c r="B364" t="s">
        <v>320</v>
      </c>
      <c r="C364">
        <v>5020</v>
      </c>
      <c r="D364" t="s">
        <v>160</v>
      </c>
      <c r="E364">
        <v>645.20000000000005</v>
      </c>
      <c r="F364" s="101"/>
    </row>
    <row r="365" spans="1:6" x14ac:dyDescent="0.25">
      <c r="A365">
        <v>8430</v>
      </c>
      <c r="B365" t="s">
        <v>320</v>
      </c>
      <c r="C365">
        <v>5020</v>
      </c>
      <c r="D365" t="s">
        <v>161</v>
      </c>
      <c r="E365" s="2">
        <v>19249.3</v>
      </c>
      <c r="F365" s="101"/>
    </row>
    <row r="366" spans="1:6" x14ac:dyDescent="0.25">
      <c r="A366">
        <v>8505</v>
      </c>
      <c r="B366" t="s">
        <v>320</v>
      </c>
      <c r="C366">
        <v>5020</v>
      </c>
      <c r="D366" t="s">
        <v>163</v>
      </c>
      <c r="E366" s="2">
        <v>60310.12</v>
      </c>
      <c r="F366" s="101"/>
    </row>
    <row r="367" spans="1:6" x14ac:dyDescent="0.25">
      <c r="A367">
        <v>8550</v>
      </c>
      <c r="B367" t="s">
        <v>320</v>
      </c>
      <c r="C367">
        <v>5020</v>
      </c>
      <c r="D367" t="s">
        <v>164</v>
      </c>
      <c r="E367">
        <v>155</v>
      </c>
      <c r="F367" s="101"/>
    </row>
    <row r="368" spans="1:6" x14ac:dyDescent="0.25">
      <c r="A368">
        <v>8600</v>
      </c>
      <c r="B368" t="s">
        <v>320</v>
      </c>
      <c r="C368">
        <v>5020</v>
      </c>
      <c r="D368" t="s">
        <v>166</v>
      </c>
      <c r="E368" s="2">
        <v>1674.2</v>
      </c>
      <c r="F368" s="101"/>
    </row>
    <row r="369" spans="1:6" x14ac:dyDescent="0.25">
      <c r="A369">
        <v>8607</v>
      </c>
      <c r="B369" t="s">
        <v>320</v>
      </c>
      <c r="C369">
        <v>5020</v>
      </c>
      <c r="D369" t="s">
        <v>169</v>
      </c>
      <c r="E369">
        <v>288.79000000000002</v>
      </c>
      <c r="F369" s="101"/>
    </row>
    <row r="370" spans="1:6" x14ac:dyDescent="0.25">
      <c r="A370">
        <v>8610</v>
      </c>
      <c r="B370" t="s">
        <v>320</v>
      </c>
      <c r="C370">
        <v>5020</v>
      </c>
      <c r="D370" t="s">
        <v>170</v>
      </c>
      <c r="E370">
        <v>62.25</v>
      </c>
      <c r="F370" s="101"/>
    </row>
    <row r="371" spans="1:6" x14ac:dyDescent="0.25">
      <c r="A371">
        <v>8720</v>
      </c>
      <c r="B371" t="s">
        <v>320</v>
      </c>
      <c r="C371">
        <v>5020</v>
      </c>
      <c r="D371" t="s">
        <v>174</v>
      </c>
      <c r="E371" s="2">
        <v>-3504.5</v>
      </c>
      <c r="F371" s="101"/>
    </row>
    <row r="372" spans="1:6" x14ac:dyDescent="0.25">
      <c r="A372">
        <v>8725</v>
      </c>
      <c r="B372" t="s">
        <v>320</v>
      </c>
      <c r="C372">
        <v>5020</v>
      </c>
      <c r="D372" t="s">
        <v>175</v>
      </c>
      <c r="E372" s="2">
        <v>3032.46</v>
      </c>
      <c r="F372" s="101"/>
    </row>
    <row r="373" spans="1:6" x14ac:dyDescent="0.25">
      <c r="A373">
        <v>8800</v>
      </c>
      <c r="B373" t="s">
        <v>320</v>
      </c>
      <c r="C373">
        <v>5020</v>
      </c>
      <c r="D373" t="s">
        <v>176</v>
      </c>
      <c r="E373" s="2">
        <v>1675.98</v>
      </c>
      <c r="F373" s="101"/>
    </row>
    <row r="374" spans="1:6" x14ac:dyDescent="0.25">
      <c r="A374">
        <v>8905</v>
      </c>
      <c r="B374" t="s">
        <v>320</v>
      </c>
      <c r="C374">
        <v>5020</v>
      </c>
      <c r="D374" t="s">
        <v>181</v>
      </c>
      <c r="E374" s="2">
        <v>259786.09</v>
      </c>
      <c r="F374" s="101"/>
    </row>
    <row r="375" spans="1:6" x14ac:dyDescent="0.25">
      <c r="A375">
        <v>8915</v>
      </c>
      <c r="B375" t="s">
        <v>320</v>
      </c>
      <c r="C375">
        <v>5020</v>
      </c>
      <c r="D375" t="s">
        <v>183</v>
      </c>
      <c r="E375" s="2">
        <v>470318.85</v>
      </c>
      <c r="F375" s="101"/>
    </row>
    <row r="376" spans="1:6" x14ac:dyDescent="0.25">
      <c r="A376">
        <v>8925</v>
      </c>
      <c r="B376" t="s">
        <v>320</v>
      </c>
      <c r="C376">
        <v>5020</v>
      </c>
      <c r="D376" t="s">
        <v>185</v>
      </c>
      <c r="E376" s="2">
        <v>198760.17</v>
      </c>
      <c r="F376" s="101"/>
    </row>
    <row r="377" spans="1:6" x14ac:dyDescent="0.25">
      <c r="A377">
        <v>7100</v>
      </c>
      <c r="B377" t="s">
        <v>320</v>
      </c>
      <c r="C377">
        <v>5021</v>
      </c>
      <c r="D377" t="s">
        <v>106</v>
      </c>
      <c r="E377" s="2">
        <v>40652.050000000003</v>
      </c>
      <c r="F377" s="101"/>
    </row>
    <row r="378" spans="1:6" x14ac:dyDescent="0.25">
      <c r="A378">
        <v>7800</v>
      </c>
      <c r="B378" t="s">
        <v>320</v>
      </c>
      <c r="C378">
        <v>5021</v>
      </c>
      <c r="D378" t="s">
        <v>119</v>
      </c>
      <c r="E378">
        <v>642.83000000000004</v>
      </c>
      <c r="F378" s="101"/>
    </row>
    <row r="379" spans="1:6" x14ac:dyDescent="0.25">
      <c r="A379">
        <v>7830</v>
      </c>
      <c r="B379" t="s">
        <v>320</v>
      </c>
      <c r="C379">
        <v>5021</v>
      </c>
      <c r="D379" t="s">
        <v>123</v>
      </c>
      <c r="E379">
        <v>-124.8</v>
      </c>
      <c r="F379" s="101"/>
    </row>
    <row r="380" spans="1:6" x14ac:dyDescent="0.25">
      <c r="A380">
        <v>7870</v>
      </c>
      <c r="B380" t="s">
        <v>320</v>
      </c>
      <c r="C380">
        <v>5021</v>
      </c>
      <c r="D380" t="s">
        <v>130</v>
      </c>
      <c r="E380">
        <v>63.67</v>
      </c>
      <c r="F380" s="101"/>
    </row>
    <row r="381" spans="1:6" x14ac:dyDescent="0.25">
      <c r="A381">
        <v>8720</v>
      </c>
      <c r="B381" t="s">
        <v>320</v>
      </c>
      <c r="C381">
        <v>5021</v>
      </c>
      <c r="D381" t="s">
        <v>174</v>
      </c>
      <c r="E381">
        <v>217.79</v>
      </c>
      <c r="F381" s="101"/>
    </row>
    <row r="382" spans="1:6" x14ac:dyDescent="0.25">
      <c r="A382">
        <v>6000</v>
      </c>
      <c r="B382" t="s">
        <v>320</v>
      </c>
      <c r="C382">
        <v>5030</v>
      </c>
      <c r="D382" t="s">
        <v>96</v>
      </c>
      <c r="E382" s="2">
        <v>140682.42000000001</v>
      </c>
      <c r="F382" s="101"/>
    </row>
    <row r="383" spans="1:6" x14ac:dyDescent="0.25">
      <c r="A383">
        <v>6040</v>
      </c>
      <c r="B383" t="s">
        <v>320</v>
      </c>
      <c r="C383">
        <v>5030</v>
      </c>
      <c r="D383" t="s">
        <v>97</v>
      </c>
      <c r="E383" s="2">
        <v>-4534.57</v>
      </c>
      <c r="F383" s="101"/>
    </row>
    <row r="384" spans="1:6" x14ac:dyDescent="0.25">
      <c r="A384">
        <v>6045</v>
      </c>
      <c r="B384" t="s">
        <v>320</v>
      </c>
      <c r="C384">
        <v>5030</v>
      </c>
      <c r="D384" t="s">
        <v>98</v>
      </c>
      <c r="E384" s="2">
        <v>11609.74</v>
      </c>
      <c r="F384" s="101"/>
    </row>
    <row r="385" spans="1:6" x14ac:dyDescent="0.25">
      <c r="A385">
        <v>7100</v>
      </c>
      <c r="B385" t="s">
        <v>320</v>
      </c>
      <c r="C385">
        <v>5030</v>
      </c>
      <c r="D385" t="s">
        <v>106</v>
      </c>
      <c r="E385" s="2">
        <v>64032.31</v>
      </c>
      <c r="F385" s="101"/>
    </row>
    <row r="386" spans="1:6" x14ac:dyDescent="0.25">
      <c r="A386">
        <v>7800</v>
      </c>
      <c r="B386" t="s">
        <v>320</v>
      </c>
      <c r="C386">
        <v>5030</v>
      </c>
      <c r="D386" t="s">
        <v>119</v>
      </c>
      <c r="E386" s="2">
        <v>9015.84</v>
      </c>
      <c r="F386" s="101"/>
    </row>
    <row r="387" spans="1:6" x14ac:dyDescent="0.25">
      <c r="A387">
        <v>7830</v>
      </c>
      <c r="B387" t="s">
        <v>320</v>
      </c>
      <c r="C387">
        <v>5030</v>
      </c>
      <c r="D387" t="s">
        <v>123</v>
      </c>
      <c r="E387">
        <v>57.72</v>
      </c>
      <c r="F387" s="101"/>
    </row>
    <row r="388" spans="1:6" x14ac:dyDescent="0.25">
      <c r="A388">
        <v>7835</v>
      </c>
      <c r="B388" t="s">
        <v>320</v>
      </c>
      <c r="C388">
        <v>5030</v>
      </c>
      <c r="D388" t="s">
        <v>124</v>
      </c>
      <c r="E388" s="2">
        <v>11964.12</v>
      </c>
      <c r="F388" s="101"/>
    </row>
    <row r="389" spans="1:6" x14ac:dyDescent="0.25">
      <c r="A389">
        <v>7850</v>
      </c>
      <c r="B389" t="s">
        <v>320</v>
      </c>
      <c r="C389">
        <v>5030</v>
      </c>
      <c r="D389" t="s">
        <v>127</v>
      </c>
      <c r="E389">
        <v>168.14</v>
      </c>
      <c r="F389" s="101"/>
    </row>
    <row r="390" spans="1:6" x14ac:dyDescent="0.25">
      <c r="A390">
        <v>7870</v>
      </c>
      <c r="B390" t="s">
        <v>320</v>
      </c>
      <c r="C390">
        <v>5030</v>
      </c>
      <c r="D390" t="s">
        <v>130</v>
      </c>
      <c r="E390" s="2">
        <v>2697.83</v>
      </c>
      <c r="F390" s="101"/>
    </row>
    <row r="391" spans="1:6" x14ac:dyDescent="0.25">
      <c r="A391">
        <v>7999</v>
      </c>
      <c r="B391" t="s">
        <v>320</v>
      </c>
      <c r="C391">
        <v>5030</v>
      </c>
      <c r="D391" t="s">
        <v>131</v>
      </c>
      <c r="E391" s="2">
        <v>-21082.17</v>
      </c>
      <c r="F391" s="101"/>
    </row>
    <row r="392" spans="1:6" x14ac:dyDescent="0.25">
      <c r="A392">
        <v>8300</v>
      </c>
      <c r="B392" t="s">
        <v>320</v>
      </c>
      <c r="C392">
        <v>5030</v>
      </c>
      <c r="D392" t="s">
        <v>148</v>
      </c>
      <c r="E392">
        <v>184.58</v>
      </c>
      <c r="F392" s="101"/>
    </row>
    <row r="393" spans="1:6" x14ac:dyDescent="0.25">
      <c r="A393">
        <v>8301</v>
      </c>
      <c r="B393" t="s">
        <v>320</v>
      </c>
      <c r="C393">
        <v>5030</v>
      </c>
      <c r="D393" t="s">
        <v>149</v>
      </c>
      <c r="E393">
        <v>58.28</v>
      </c>
      <c r="F393" s="101"/>
    </row>
    <row r="394" spans="1:6" x14ac:dyDescent="0.25">
      <c r="A394">
        <v>8305</v>
      </c>
      <c r="B394" t="s">
        <v>320</v>
      </c>
      <c r="C394">
        <v>5030</v>
      </c>
      <c r="D394" t="s">
        <v>151</v>
      </c>
      <c r="E394">
        <v>142.83000000000001</v>
      </c>
      <c r="F394" s="101"/>
    </row>
    <row r="395" spans="1:6" x14ac:dyDescent="0.25">
      <c r="A395">
        <v>8905</v>
      </c>
      <c r="B395" t="s">
        <v>320</v>
      </c>
      <c r="C395">
        <v>5030</v>
      </c>
      <c r="D395" t="s">
        <v>181</v>
      </c>
      <c r="E395" s="2">
        <v>24769.77</v>
      </c>
      <c r="F395" s="101"/>
    </row>
    <row r="396" spans="1:6" x14ac:dyDescent="0.25">
      <c r="A396">
        <v>8915</v>
      </c>
      <c r="B396" t="s">
        <v>320</v>
      </c>
      <c r="C396">
        <v>5030</v>
      </c>
      <c r="D396" t="s">
        <v>183</v>
      </c>
      <c r="E396" s="2">
        <v>48963.98</v>
      </c>
      <c r="F396" s="101"/>
    </row>
    <row r="397" spans="1:6" x14ac:dyDescent="0.25">
      <c r="A397">
        <v>8925</v>
      </c>
      <c r="B397" t="s">
        <v>320</v>
      </c>
      <c r="C397">
        <v>5030</v>
      </c>
      <c r="D397" t="s">
        <v>185</v>
      </c>
      <c r="E397" s="2">
        <v>19692.900000000001</v>
      </c>
      <c r="F397" s="101"/>
    </row>
    <row r="398" spans="1:6" x14ac:dyDescent="0.25">
      <c r="A398">
        <v>6000</v>
      </c>
      <c r="B398" t="s">
        <v>320</v>
      </c>
      <c r="C398">
        <v>5050</v>
      </c>
      <c r="D398" t="s">
        <v>96</v>
      </c>
      <c r="E398" s="2">
        <v>3382241.5</v>
      </c>
      <c r="F398" s="101"/>
    </row>
    <row r="399" spans="1:6" x14ac:dyDescent="0.25">
      <c r="A399">
        <v>6040</v>
      </c>
      <c r="B399" t="s">
        <v>320</v>
      </c>
      <c r="C399">
        <v>5050</v>
      </c>
      <c r="D399" t="s">
        <v>97</v>
      </c>
      <c r="E399" s="2">
        <v>92449.41</v>
      </c>
      <c r="F399" s="101"/>
    </row>
    <row r="400" spans="1:6" x14ac:dyDescent="0.25">
      <c r="A400">
        <v>6045</v>
      </c>
      <c r="B400" t="s">
        <v>320</v>
      </c>
      <c r="C400">
        <v>5050</v>
      </c>
      <c r="D400" t="s">
        <v>98</v>
      </c>
      <c r="E400" s="2">
        <v>258654.68</v>
      </c>
      <c r="F400" s="101"/>
    </row>
    <row r="401" spans="1:6" x14ac:dyDescent="0.25">
      <c r="A401">
        <v>6070</v>
      </c>
      <c r="B401" t="s">
        <v>320</v>
      </c>
      <c r="C401">
        <v>5050</v>
      </c>
      <c r="D401" t="s">
        <v>100</v>
      </c>
      <c r="E401" s="2">
        <v>1375.44</v>
      </c>
      <c r="F401" s="101"/>
    </row>
    <row r="402" spans="1:6" x14ac:dyDescent="0.25">
      <c r="A402">
        <v>6200</v>
      </c>
      <c r="B402" t="s">
        <v>320</v>
      </c>
      <c r="C402">
        <v>5050</v>
      </c>
      <c r="D402" t="s">
        <v>104</v>
      </c>
      <c r="E402" s="2">
        <v>5095.1000000000004</v>
      </c>
      <c r="F402" s="101"/>
    </row>
    <row r="403" spans="1:6" x14ac:dyDescent="0.25">
      <c r="A403">
        <v>7100</v>
      </c>
      <c r="B403" t="s">
        <v>320</v>
      </c>
      <c r="C403">
        <v>5050</v>
      </c>
      <c r="D403" t="s">
        <v>106</v>
      </c>
      <c r="E403" s="2">
        <v>57138.16</v>
      </c>
      <c r="F403" s="101"/>
    </row>
    <row r="404" spans="1:6" x14ac:dyDescent="0.25">
      <c r="A404">
        <v>7505</v>
      </c>
      <c r="B404" t="s">
        <v>320</v>
      </c>
      <c r="C404">
        <v>5050</v>
      </c>
      <c r="D404" t="s">
        <v>108</v>
      </c>
      <c r="E404" s="2">
        <v>295020.96999999997</v>
      </c>
      <c r="F404" s="101"/>
    </row>
    <row r="405" spans="1:6" x14ac:dyDescent="0.25">
      <c r="A405">
        <v>7510</v>
      </c>
      <c r="B405" t="s">
        <v>320</v>
      </c>
      <c r="C405">
        <v>5050</v>
      </c>
      <c r="D405" t="s">
        <v>109</v>
      </c>
      <c r="E405" s="2">
        <v>7976</v>
      </c>
      <c r="F405" s="101"/>
    </row>
    <row r="406" spans="1:6" x14ac:dyDescent="0.25">
      <c r="A406">
        <v>7520</v>
      </c>
      <c r="B406" t="s">
        <v>320</v>
      </c>
      <c r="C406">
        <v>5050</v>
      </c>
      <c r="D406" t="s">
        <v>111</v>
      </c>
      <c r="E406" s="2">
        <v>6482</v>
      </c>
      <c r="F406" s="101"/>
    </row>
    <row r="407" spans="1:6" x14ac:dyDescent="0.25">
      <c r="A407">
        <v>7530</v>
      </c>
      <c r="B407" t="s">
        <v>320</v>
      </c>
      <c r="C407">
        <v>5050</v>
      </c>
      <c r="D407" t="s">
        <v>113</v>
      </c>
      <c r="E407" s="2">
        <v>148579.57999999999</v>
      </c>
      <c r="F407" s="101"/>
    </row>
    <row r="408" spans="1:6" x14ac:dyDescent="0.25">
      <c r="A408">
        <v>7540</v>
      </c>
      <c r="B408" t="s">
        <v>320</v>
      </c>
      <c r="C408">
        <v>5050</v>
      </c>
      <c r="D408" t="s">
        <v>115</v>
      </c>
      <c r="E408" s="2">
        <v>3245</v>
      </c>
      <c r="F408" s="101"/>
    </row>
    <row r="409" spans="1:6" x14ac:dyDescent="0.25">
      <c r="A409">
        <v>7561</v>
      </c>
      <c r="B409" t="s">
        <v>320</v>
      </c>
      <c r="C409">
        <v>5050</v>
      </c>
      <c r="D409" t="s">
        <v>118</v>
      </c>
      <c r="E409" s="2">
        <v>2182.1999999999998</v>
      </c>
      <c r="F409" s="101"/>
    </row>
    <row r="410" spans="1:6" x14ac:dyDescent="0.25">
      <c r="A410">
        <v>7800</v>
      </c>
      <c r="B410" t="s">
        <v>320</v>
      </c>
      <c r="C410">
        <v>5050</v>
      </c>
      <c r="D410" t="s">
        <v>119</v>
      </c>
      <c r="E410" s="2">
        <v>1704960.08</v>
      </c>
      <c r="F410" s="101"/>
    </row>
    <row r="411" spans="1:6" x14ac:dyDescent="0.25">
      <c r="A411">
        <v>7805</v>
      </c>
      <c r="B411" t="s">
        <v>320</v>
      </c>
      <c r="C411">
        <v>5050</v>
      </c>
      <c r="D411" t="s">
        <v>120</v>
      </c>
      <c r="E411" s="2">
        <v>1815.63</v>
      </c>
      <c r="F411" s="101"/>
    </row>
    <row r="412" spans="1:6" x14ac:dyDescent="0.25">
      <c r="A412">
        <v>7825</v>
      </c>
      <c r="B412" t="s">
        <v>320</v>
      </c>
      <c r="C412">
        <v>5050</v>
      </c>
      <c r="D412" t="s">
        <v>122</v>
      </c>
      <c r="E412">
        <v>487.04</v>
      </c>
      <c r="F412" s="101"/>
    </row>
    <row r="413" spans="1:6" x14ac:dyDescent="0.25">
      <c r="A413">
        <v>7830</v>
      </c>
      <c r="B413" t="s">
        <v>320</v>
      </c>
      <c r="C413">
        <v>5050</v>
      </c>
      <c r="D413" t="s">
        <v>123</v>
      </c>
      <c r="E413">
        <v>453.39</v>
      </c>
      <c r="F413" s="101"/>
    </row>
    <row r="414" spans="1:6" x14ac:dyDescent="0.25">
      <c r="A414">
        <v>7840</v>
      </c>
      <c r="B414" t="s">
        <v>320</v>
      </c>
      <c r="C414">
        <v>5050</v>
      </c>
      <c r="D414" t="s">
        <v>125</v>
      </c>
      <c r="E414" s="2">
        <v>316434.8</v>
      </c>
      <c r="F414" s="101"/>
    </row>
    <row r="415" spans="1:6" x14ac:dyDescent="0.25">
      <c r="A415">
        <v>7845</v>
      </c>
      <c r="B415" t="s">
        <v>320</v>
      </c>
      <c r="C415">
        <v>5050</v>
      </c>
      <c r="D415" t="s">
        <v>126</v>
      </c>
      <c r="E415" s="2">
        <v>301441.38</v>
      </c>
      <c r="F415" s="101"/>
    </row>
    <row r="416" spans="1:6" x14ac:dyDescent="0.25">
      <c r="A416">
        <v>7850</v>
      </c>
      <c r="B416" t="s">
        <v>320</v>
      </c>
      <c r="C416">
        <v>5050</v>
      </c>
      <c r="D416" t="s">
        <v>127</v>
      </c>
      <c r="E416" s="2">
        <v>22574.62</v>
      </c>
      <c r="F416" s="101"/>
    </row>
    <row r="417" spans="1:6" x14ac:dyDescent="0.25">
      <c r="A417">
        <v>7870</v>
      </c>
      <c r="B417" t="s">
        <v>320</v>
      </c>
      <c r="C417">
        <v>5050</v>
      </c>
      <c r="D417" t="s">
        <v>130</v>
      </c>
      <c r="E417" s="2">
        <v>98060.63</v>
      </c>
      <c r="F417" s="101"/>
    </row>
    <row r="418" spans="1:6" x14ac:dyDescent="0.25">
      <c r="A418">
        <v>7999</v>
      </c>
      <c r="B418" t="s">
        <v>320</v>
      </c>
      <c r="C418">
        <v>5050</v>
      </c>
      <c r="D418" t="s">
        <v>131</v>
      </c>
      <c r="E418" s="2">
        <v>-12346.08</v>
      </c>
      <c r="F418" s="101"/>
    </row>
    <row r="419" spans="1:6" x14ac:dyDescent="0.25">
      <c r="A419">
        <v>8120</v>
      </c>
      <c r="B419" t="s">
        <v>320</v>
      </c>
      <c r="C419">
        <v>5050</v>
      </c>
      <c r="D419" t="s">
        <v>139</v>
      </c>
      <c r="E419">
        <v>336.49</v>
      </c>
      <c r="F419" s="101"/>
    </row>
    <row r="420" spans="1:6" x14ac:dyDescent="0.25">
      <c r="A420">
        <v>8135</v>
      </c>
      <c r="B420" t="s">
        <v>320</v>
      </c>
      <c r="C420">
        <v>5050</v>
      </c>
      <c r="D420" t="s">
        <v>143</v>
      </c>
      <c r="E420">
        <v>101.6</v>
      </c>
      <c r="F420" s="101"/>
    </row>
    <row r="421" spans="1:6" x14ac:dyDescent="0.25">
      <c r="A421">
        <v>8300</v>
      </c>
      <c r="B421" t="s">
        <v>320</v>
      </c>
      <c r="C421">
        <v>5050</v>
      </c>
      <c r="D421" t="s">
        <v>148</v>
      </c>
      <c r="E421" s="2">
        <v>63407.24</v>
      </c>
      <c r="F421" s="101"/>
    </row>
    <row r="422" spans="1:6" x14ac:dyDescent="0.25">
      <c r="A422">
        <v>8301</v>
      </c>
      <c r="B422" t="s">
        <v>320</v>
      </c>
      <c r="C422">
        <v>5050</v>
      </c>
      <c r="D422" t="s">
        <v>149</v>
      </c>
      <c r="E422" s="2">
        <v>10913.89</v>
      </c>
      <c r="F422" s="101"/>
    </row>
    <row r="423" spans="1:6" x14ac:dyDescent="0.25">
      <c r="A423">
        <v>8307</v>
      </c>
      <c r="B423" t="s">
        <v>320</v>
      </c>
      <c r="C423">
        <v>5050</v>
      </c>
      <c r="D423" t="s">
        <v>152</v>
      </c>
      <c r="E423">
        <v>184</v>
      </c>
      <c r="F423" s="101"/>
    </row>
    <row r="424" spans="1:6" x14ac:dyDescent="0.25">
      <c r="A424">
        <v>8310</v>
      </c>
      <c r="B424" t="s">
        <v>320</v>
      </c>
      <c r="C424">
        <v>5050</v>
      </c>
      <c r="D424" t="s">
        <v>153</v>
      </c>
      <c r="E424" s="2">
        <v>6261.14</v>
      </c>
      <c r="F424" s="101"/>
    </row>
    <row r="425" spans="1:6" x14ac:dyDescent="0.25">
      <c r="A425">
        <v>8315</v>
      </c>
      <c r="B425" t="s">
        <v>320</v>
      </c>
      <c r="C425">
        <v>5050</v>
      </c>
      <c r="D425" t="s">
        <v>154</v>
      </c>
      <c r="E425" s="2">
        <v>2659.51</v>
      </c>
      <c r="F425" s="101"/>
    </row>
    <row r="426" spans="1:6" x14ac:dyDescent="0.25">
      <c r="A426">
        <v>8405</v>
      </c>
      <c r="B426" t="s">
        <v>320</v>
      </c>
      <c r="C426">
        <v>5050</v>
      </c>
      <c r="D426" t="s">
        <v>155</v>
      </c>
      <c r="E426" s="2">
        <v>51147.199999999997</v>
      </c>
      <c r="F426" s="101"/>
    </row>
    <row r="427" spans="1:6" x14ac:dyDescent="0.25">
      <c r="A427">
        <v>8410</v>
      </c>
      <c r="B427" t="s">
        <v>320</v>
      </c>
      <c r="C427">
        <v>5050</v>
      </c>
      <c r="D427" t="s">
        <v>157</v>
      </c>
      <c r="E427" s="2">
        <v>1824.78</v>
      </c>
      <c r="F427" s="101"/>
    </row>
    <row r="428" spans="1:6" x14ac:dyDescent="0.25">
      <c r="A428">
        <v>8415</v>
      </c>
      <c r="B428" t="s">
        <v>320</v>
      </c>
      <c r="C428">
        <v>5050</v>
      </c>
      <c r="D428" t="s">
        <v>158</v>
      </c>
      <c r="E428" s="2">
        <v>2056.09</v>
      </c>
      <c r="F428" s="101"/>
    </row>
    <row r="429" spans="1:6" x14ac:dyDescent="0.25">
      <c r="A429">
        <v>8420</v>
      </c>
      <c r="B429" t="s">
        <v>320</v>
      </c>
      <c r="C429">
        <v>5050</v>
      </c>
      <c r="D429" t="s">
        <v>159</v>
      </c>
      <c r="E429" s="2">
        <v>25000</v>
      </c>
      <c r="F429" s="101"/>
    </row>
    <row r="430" spans="1:6" x14ac:dyDescent="0.25">
      <c r="A430">
        <v>8425</v>
      </c>
      <c r="B430" t="s">
        <v>320</v>
      </c>
      <c r="C430">
        <v>5050</v>
      </c>
      <c r="D430" t="s">
        <v>160</v>
      </c>
      <c r="E430" s="2">
        <v>21067.39</v>
      </c>
      <c r="F430" s="101"/>
    </row>
    <row r="431" spans="1:6" x14ac:dyDescent="0.25">
      <c r="A431">
        <v>8500</v>
      </c>
      <c r="B431" t="s">
        <v>320</v>
      </c>
      <c r="C431">
        <v>5050</v>
      </c>
      <c r="D431" t="s">
        <v>162</v>
      </c>
      <c r="E431" s="2">
        <v>16150.11</v>
      </c>
      <c r="F431" s="101"/>
    </row>
    <row r="432" spans="1:6" x14ac:dyDescent="0.25">
      <c r="A432">
        <v>8505</v>
      </c>
      <c r="B432" t="s">
        <v>320</v>
      </c>
      <c r="C432">
        <v>5050</v>
      </c>
      <c r="D432" t="s">
        <v>163</v>
      </c>
      <c r="E432" s="2">
        <v>157687.85999999999</v>
      </c>
      <c r="F432" s="101"/>
    </row>
    <row r="433" spans="1:6" x14ac:dyDescent="0.25">
      <c r="A433">
        <v>8580</v>
      </c>
      <c r="B433" t="s">
        <v>320</v>
      </c>
      <c r="C433">
        <v>5050</v>
      </c>
      <c r="D433" t="s">
        <v>165</v>
      </c>
      <c r="E433">
        <v>6.91</v>
      </c>
      <c r="F433" s="101"/>
    </row>
    <row r="434" spans="1:6" x14ac:dyDescent="0.25">
      <c r="A434">
        <v>8600</v>
      </c>
      <c r="B434" t="s">
        <v>320</v>
      </c>
      <c r="C434">
        <v>5050</v>
      </c>
      <c r="D434" t="s">
        <v>166</v>
      </c>
      <c r="E434" s="2">
        <v>10337.790000000001</v>
      </c>
      <c r="F434" s="101"/>
    </row>
    <row r="435" spans="1:6" x14ac:dyDescent="0.25">
      <c r="A435">
        <v>8605</v>
      </c>
      <c r="B435" t="s">
        <v>320</v>
      </c>
      <c r="C435">
        <v>5050</v>
      </c>
      <c r="D435" t="s">
        <v>168</v>
      </c>
      <c r="E435" s="2">
        <v>4402.68</v>
      </c>
      <c r="F435" s="101"/>
    </row>
    <row r="436" spans="1:6" x14ac:dyDescent="0.25">
      <c r="A436">
        <v>8607</v>
      </c>
      <c r="B436" t="s">
        <v>320</v>
      </c>
      <c r="C436">
        <v>5050</v>
      </c>
      <c r="D436" t="s">
        <v>169</v>
      </c>
      <c r="E436" s="2">
        <v>2233.02</v>
      </c>
      <c r="F436" s="101"/>
    </row>
    <row r="437" spans="1:6" x14ac:dyDescent="0.25">
      <c r="A437">
        <v>8610</v>
      </c>
      <c r="B437" t="s">
        <v>320</v>
      </c>
      <c r="C437">
        <v>5050</v>
      </c>
      <c r="D437" t="s">
        <v>170</v>
      </c>
      <c r="E437">
        <v>399.1</v>
      </c>
      <c r="F437" s="101"/>
    </row>
    <row r="438" spans="1:6" x14ac:dyDescent="0.25">
      <c r="A438">
        <v>8615</v>
      </c>
      <c r="B438" t="s">
        <v>320</v>
      </c>
      <c r="C438">
        <v>5050</v>
      </c>
      <c r="D438" t="s">
        <v>171</v>
      </c>
      <c r="E438">
        <v>65</v>
      </c>
      <c r="F438" s="101"/>
    </row>
    <row r="439" spans="1:6" x14ac:dyDescent="0.25">
      <c r="A439">
        <v>8720</v>
      </c>
      <c r="B439" t="s">
        <v>320</v>
      </c>
      <c r="C439">
        <v>5050</v>
      </c>
      <c r="D439" t="s">
        <v>174</v>
      </c>
      <c r="E439" s="2">
        <v>6374.75</v>
      </c>
      <c r="F439" s="101"/>
    </row>
    <row r="440" spans="1:6" x14ac:dyDescent="0.25">
      <c r="A440">
        <v>8725</v>
      </c>
      <c r="B440" t="s">
        <v>320</v>
      </c>
      <c r="C440">
        <v>5050</v>
      </c>
      <c r="D440" t="s">
        <v>175</v>
      </c>
      <c r="E440" s="2">
        <v>110139.99</v>
      </c>
      <c r="F440" s="101"/>
    </row>
    <row r="441" spans="1:6" x14ac:dyDescent="0.25">
      <c r="A441">
        <v>8800</v>
      </c>
      <c r="B441" t="s">
        <v>320</v>
      </c>
      <c r="C441">
        <v>5050</v>
      </c>
      <c r="D441" t="s">
        <v>176</v>
      </c>
      <c r="E441" s="2">
        <v>1032.1099999999999</v>
      </c>
      <c r="F441" s="101"/>
    </row>
    <row r="442" spans="1:6" x14ac:dyDescent="0.25">
      <c r="A442">
        <v>8899</v>
      </c>
      <c r="B442" t="s">
        <v>320</v>
      </c>
      <c r="C442">
        <v>5050</v>
      </c>
      <c r="D442" t="s">
        <v>179</v>
      </c>
      <c r="E442" s="2">
        <v>-6841.4</v>
      </c>
      <c r="F442" s="101"/>
    </row>
    <row r="443" spans="1:6" x14ac:dyDescent="0.25">
      <c r="A443">
        <v>8905</v>
      </c>
      <c r="B443" t="s">
        <v>320</v>
      </c>
      <c r="C443">
        <v>5050</v>
      </c>
      <c r="D443" t="s">
        <v>181</v>
      </c>
      <c r="E443" s="2">
        <v>603922.81000000006</v>
      </c>
      <c r="F443" s="101"/>
    </row>
    <row r="444" spans="1:6" x14ac:dyDescent="0.25">
      <c r="A444">
        <v>8915</v>
      </c>
      <c r="B444" t="s">
        <v>320</v>
      </c>
      <c r="C444">
        <v>5050</v>
      </c>
      <c r="D444" t="s">
        <v>183</v>
      </c>
      <c r="E444" s="2">
        <v>1081686.8700000001</v>
      </c>
      <c r="F444" s="101"/>
    </row>
    <row r="445" spans="1:6" x14ac:dyDescent="0.25">
      <c r="A445">
        <v>8925</v>
      </c>
      <c r="B445" t="s">
        <v>320</v>
      </c>
      <c r="C445">
        <v>5050</v>
      </c>
      <c r="D445" t="s">
        <v>185</v>
      </c>
      <c r="E445" s="2">
        <v>457990.44</v>
      </c>
      <c r="F445" s="101"/>
    </row>
    <row r="446" spans="1:6" x14ac:dyDescent="0.25">
      <c r="A446">
        <v>7100</v>
      </c>
      <c r="B446" t="s">
        <v>320</v>
      </c>
      <c r="C446">
        <v>5051</v>
      </c>
      <c r="D446" t="s">
        <v>106</v>
      </c>
      <c r="E446" s="2">
        <v>60235.08</v>
      </c>
      <c r="F446" s="101"/>
    </row>
    <row r="447" spans="1:6" x14ac:dyDescent="0.25">
      <c r="A447">
        <v>7530</v>
      </c>
      <c r="B447" t="s">
        <v>320</v>
      </c>
      <c r="C447">
        <v>5051</v>
      </c>
      <c r="D447" t="s">
        <v>113</v>
      </c>
      <c r="E447">
        <v>290</v>
      </c>
      <c r="F447" s="101"/>
    </row>
    <row r="448" spans="1:6" x14ac:dyDescent="0.25">
      <c r="A448">
        <v>7800</v>
      </c>
      <c r="B448" t="s">
        <v>320</v>
      </c>
      <c r="C448">
        <v>5051</v>
      </c>
      <c r="D448" t="s">
        <v>119</v>
      </c>
      <c r="E448" s="2">
        <v>748829.29</v>
      </c>
      <c r="F448" s="101"/>
    </row>
    <row r="449" spans="1:6" x14ac:dyDescent="0.25">
      <c r="A449">
        <v>7805</v>
      </c>
      <c r="B449" t="s">
        <v>320</v>
      </c>
      <c r="C449">
        <v>5051</v>
      </c>
      <c r="D449" t="s">
        <v>120</v>
      </c>
      <c r="E449">
        <v>202.5</v>
      </c>
      <c r="F449" s="101"/>
    </row>
    <row r="450" spans="1:6" x14ac:dyDescent="0.25">
      <c r="A450">
        <v>7825</v>
      </c>
      <c r="B450" t="s">
        <v>320</v>
      </c>
      <c r="C450">
        <v>5051</v>
      </c>
      <c r="D450" t="s">
        <v>122</v>
      </c>
      <c r="E450" s="2">
        <v>41171.82</v>
      </c>
      <c r="F450" s="101"/>
    </row>
    <row r="451" spans="1:6" x14ac:dyDescent="0.25">
      <c r="A451">
        <v>7840</v>
      </c>
      <c r="B451" t="s">
        <v>320</v>
      </c>
      <c r="C451">
        <v>5051</v>
      </c>
      <c r="D451" t="s">
        <v>125</v>
      </c>
      <c r="E451" s="2">
        <v>138594.07999999999</v>
      </c>
      <c r="F451" s="101"/>
    </row>
    <row r="452" spans="1:6" x14ac:dyDescent="0.25">
      <c r="A452">
        <v>7845</v>
      </c>
      <c r="B452" t="s">
        <v>320</v>
      </c>
      <c r="C452">
        <v>5051</v>
      </c>
      <c r="D452" t="s">
        <v>126</v>
      </c>
      <c r="E452" s="2">
        <v>22456.52</v>
      </c>
      <c r="F452" s="101"/>
    </row>
    <row r="453" spans="1:6" x14ac:dyDescent="0.25">
      <c r="A453">
        <v>7850</v>
      </c>
      <c r="B453" t="s">
        <v>320</v>
      </c>
      <c r="C453">
        <v>5051</v>
      </c>
      <c r="D453" t="s">
        <v>127</v>
      </c>
      <c r="E453" s="2">
        <v>15161.44</v>
      </c>
      <c r="F453" s="101"/>
    </row>
    <row r="454" spans="1:6" x14ac:dyDescent="0.25">
      <c r="A454">
        <v>7865</v>
      </c>
      <c r="B454" t="s">
        <v>320</v>
      </c>
      <c r="C454">
        <v>5051</v>
      </c>
      <c r="D454" t="s">
        <v>129</v>
      </c>
      <c r="E454" s="2">
        <v>9806.73</v>
      </c>
      <c r="F454" s="101"/>
    </row>
    <row r="455" spans="1:6" x14ac:dyDescent="0.25">
      <c r="A455">
        <v>7870</v>
      </c>
      <c r="B455" t="s">
        <v>320</v>
      </c>
      <c r="C455">
        <v>5051</v>
      </c>
      <c r="D455" t="s">
        <v>130</v>
      </c>
      <c r="E455" s="2">
        <v>52724.72</v>
      </c>
      <c r="F455" s="101"/>
    </row>
    <row r="456" spans="1:6" x14ac:dyDescent="0.25">
      <c r="A456">
        <v>8300</v>
      </c>
      <c r="B456" t="s">
        <v>320</v>
      </c>
      <c r="C456">
        <v>5051</v>
      </c>
      <c r="D456" t="s">
        <v>148</v>
      </c>
      <c r="E456" s="2">
        <v>55198.59</v>
      </c>
      <c r="F456" s="101"/>
    </row>
    <row r="457" spans="1:6" x14ac:dyDescent="0.25">
      <c r="A457">
        <v>8301</v>
      </c>
      <c r="B457" t="s">
        <v>320</v>
      </c>
      <c r="C457">
        <v>5051</v>
      </c>
      <c r="D457" t="s">
        <v>149</v>
      </c>
      <c r="E457" s="2">
        <v>3660</v>
      </c>
      <c r="F457" s="101"/>
    </row>
    <row r="458" spans="1:6" x14ac:dyDescent="0.25">
      <c r="A458">
        <v>8310</v>
      </c>
      <c r="B458" t="s">
        <v>320</v>
      </c>
      <c r="C458">
        <v>5051</v>
      </c>
      <c r="D458" t="s">
        <v>153</v>
      </c>
      <c r="E458" s="2">
        <v>5189.38</v>
      </c>
      <c r="F458" s="101"/>
    </row>
    <row r="459" spans="1:6" x14ac:dyDescent="0.25">
      <c r="A459">
        <v>8405</v>
      </c>
      <c r="B459" t="s">
        <v>320</v>
      </c>
      <c r="C459">
        <v>5051</v>
      </c>
      <c r="D459" t="s">
        <v>155</v>
      </c>
      <c r="E459" s="2">
        <v>4366.12</v>
      </c>
      <c r="F459" s="101"/>
    </row>
    <row r="460" spans="1:6" x14ac:dyDescent="0.25">
      <c r="A460">
        <v>8410</v>
      </c>
      <c r="B460" t="s">
        <v>320</v>
      </c>
      <c r="C460">
        <v>5051</v>
      </c>
      <c r="D460" t="s">
        <v>157</v>
      </c>
      <c r="E460" s="2">
        <v>2021.13</v>
      </c>
      <c r="F460" s="101"/>
    </row>
    <row r="461" spans="1:6" x14ac:dyDescent="0.25">
      <c r="A461">
        <v>8415</v>
      </c>
      <c r="B461" t="s">
        <v>320</v>
      </c>
      <c r="C461">
        <v>5051</v>
      </c>
      <c r="D461" t="s">
        <v>158</v>
      </c>
      <c r="E461" s="2">
        <v>2479.9499999999998</v>
      </c>
      <c r="F461" s="101"/>
    </row>
    <row r="462" spans="1:6" x14ac:dyDescent="0.25">
      <c r="A462">
        <v>8425</v>
      </c>
      <c r="B462" t="s">
        <v>320</v>
      </c>
      <c r="C462">
        <v>5051</v>
      </c>
      <c r="D462" t="s">
        <v>160</v>
      </c>
      <c r="E462" s="2">
        <v>5448.19</v>
      </c>
      <c r="F462" s="101"/>
    </row>
    <row r="463" spans="1:6" x14ac:dyDescent="0.25">
      <c r="A463">
        <v>8725</v>
      </c>
      <c r="B463" t="s">
        <v>320</v>
      </c>
      <c r="C463">
        <v>5051</v>
      </c>
      <c r="D463" t="s">
        <v>175</v>
      </c>
      <c r="E463" s="2">
        <v>24770.26</v>
      </c>
      <c r="F463" s="101"/>
    </row>
    <row r="464" spans="1:6" x14ac:dyDescent="0.25">
      <c r="A464">
        <v>6000</v>
      </c>
      <c r="B464" t="s">
        <v>320</v>
      </c>
      <c r="C464">
        <v>5060</v>
      </c>
      <c r="D464" t="s">
        <v>96</v>
      </c>
      <c r="E464" s="2">
        <v>1016876.19</v>
      </c>
      <c r="F464" s="101"/>
    </row>
    <row r="465" spans="1:6" x14ac:dyDescent="0.25">
      <c r="A465">
        <v>6040</v>
      </c>
      <c r="B465" t="s">
        <v>320</v>
      </c>
      <c r="C465">
        <v>5060</v>
      </c>
      <c r="D465" t="s">
        <v>97</v>
      </c>
      <c r="E465" s="2">
        <v>4565.22</v>
      </c>
      <c r="F465" s="101"/>
    </row>
    <row r="466" spans="1:6" x14ac:dyDescent="0.25">
      <c r="A466">
        <v>6045</v>
      </c>
      <c r="B466" t="s">
        <v>320</v>
      </c>
      <c r="C466">
        <v>5060</v>
      </c>
      <c r="D466" t="s">
        <v>98</v>
      </c>
      <c r="E466" s="2">
        <v>73664.800000000003</v>
      </c>
      <c r="F466" s="101"/>
    </row>
    <row r="467" spans="1:6" x14ac:dyDescent="0.25">
      <c r="A467">
        <v>6200</v>
      </c>
      <c r="B467" t="s">
        <v>320</v>
      </c>
      <c r="C467">
        <v>5060</v>
      </c>
      <c r="D467" t="s">
        <v>104</v>
      </c>
      <c r="E467" s="2">
        <v>14720</v>
      </c>
      <c r="F467" s="101"/>
    </row>
    <row r="468" spans="1:6" x14ac:dyDescent="0.25">
      <c r="A468">
        <v>7100</v>
      </c>
      <c r="B468" t="s">
        <v>320</v>
      </c>
      <c r="C468">
        <v>5060</v>
      </c>
      <c r="D468" t="s">
        <v>106</v>
      </c>
      <c r="E468" s="2">
        <v>2332.0500000000002</v>
      </c>
      <c r="F468" s="101"/>
    </row>
    <row r="469" spans="1:6" x14ac:dyDescent="0.25">
      <c r="A469">
        <v>7800</v>
      </c>
      <c r="B469" t="s">
        <v>320</v>
      </c>
      <c r="C469">
        <v>5060</v>
      </c>
      <c r="D469" t="s">
        <v>119</v>
      </c>
      <c r="E469" s="2">
        <v>2665.43</v>
      </c>
      <c r="F469" s="101"/>
    </row>
    <row r="470" spans="1:6" x14ac:dyDescent="0.25">
      <c r="A470">
        <v>7825</v>
      </c>
      <c r="B470" t="s">
        <v>320</v>
      </c>
      <c r="C470">
        <v>5060</v>
      </c>
      <c r="D470" t="s">
        <v>122</v>
      </c>
      <c r="E470" s="2">
        <v>3415.86</v>
      </c>
      <c r="F470" s="101"/>
    </row>
    <row r="471" spans="1:6" x14ac:dyDescent="0.25">
      <c r="A471">
        <v>7870</v>
      </c>
      <c r="B471" t="s">
        <v>320</v>
      </c>
      <c r="C471">
        <v>5060</v>
      </c>
      <c r="D471" t="s">
        <v>130</v>
      </c>
      <c r="E471" s="2">
        <v>1075.08</v>
      </c>
      <c r="F471" s="101"/>
    </row>
    <row r="472" spans="1:6" x14ac:dyDescent="0.25">
      <c r="A472">
        <v>8300</v>
      </c>
      <c r="B472" t="s">
        <v>320</v>
      </c>
      <c r="C472">
        <v>5060</v>
      </c>
      <c r="D472" t="s">
        <v>148</v>
      </c>
      <c r="E472">
        <v>440.45</v>
      </c>
      <c r="F472" s="101"/>
    </row>
    <row r="473" spans="1:6" x14ac:dyDescent="0.25">
      <c r="A473">
        <v>8305</v>
      </c>
      <c r="B473" t="s">
        <v>320</v>
      </c>
      <c r="C473">
        <v>5060</v>
      </c>
      <c r="D473" t="s">
        <v>151</v>
      </c>
      <c r="E473">
        <v>224.28</v>
      </c>
      <c r="F473" s="101"/>
    </row>
    <row r="474" spans="1:6" x14ac:dyDescent="0.25">
      <c r="A474">
        <v>8310</v>
      </c>
      <c r="B474" t="s">
        <v>320</v>
      </c>
      <c r="C474">
        <v>5060</v>
      </c>
      <c r="D474" t="s">
        <v>153</v>
      </c>
      <c r="E474" s="2">
        <v>1195</v>
      </c>
      <c r="F474" s="101"/>
    </row>
    <row r="475" spans="1:6" x14ac:dyDescent="0.25">
      <c r="A475">
        <v>8315</v>
      </c>
      <c r="B475" t="s">
        <v>320</v>
      </c>
      <c r="C475">
        <v>5060</v>
      </c>
      <c r="D475" t="s">
        <v>154</v>
      </c>
      <c r="E475" s="2">
        <v>1526.85</v>
      </c>
      <c r="F475" s="101"/>
    </row>
    <row r="476" spans="1:6" x14ac:dyDescent="0.25">
      <c r="A476">
        <v>8415</v>
      </c>
      <c r="B476" t="s">
        <v>320</v>
      </c>
      <c r="C476">
        <v>5060</v>
      </c>
      <c r="D476" t="s">
        <v>158</v>
      </c>
      <c r="E476">
        <v>237.1</v>
      </c>
      <c r="F476" s="101"/>
    </row>
    <row r="477" spans="1:6" x14ac:dyDescent="0.25">
      <c r="A477">
        <v>8505</v>
      </c>
      <c r="B477" t="s">
        <v>320</v>
      </c>
      <c r="C477">
        <v>5060</v>
      </c>
      <c r="D477" t="s">
        <v>163</v>
      </c>
      <c r="E477">
        <v>129</v>
      </c>
      <c r="F477" s="101"/>
    </row>
    <row r="478" spans="1:6" x14ac:dyDescent="0.25">
      <c r="A478">
        <v>8600</v>
      </c>
      <c r="B478" t="s">
        <v>320</v>
      </c>
      <c r="C478">
        <v>5060</v>
      </c>
      <c r="D478" t="s">
        <v>166</v>
      </c>
      <c r="E478" s="2">
        <v>1321.2</v>
      </c>
      <c r="F478" s="101"/>
    </row>
    <row r="479" spans="1:6" x14ac:dyDescent="0.25">
      <c r="A479">
        <v>8605</v>
      </c>
      <c r="B479" t="s">
        <v>320</v>
      </c>
      <c r="C479">
        <v>5060</v>
      </c>
      <c r="D479" t="s">
        <v>168</v>
      </c>
      <c r="E479">
        <v>285.66000000000003</v>
      </c>
      <c r="F479" s="101"/>
    </row>
    <row r="480" spans="1:6" x14ac:dyDescent="0.25">
      <c r="A480">
        <v>8607</v>
      </c>
      <c r="B480" t="s">
        <v>320</v>
      </c>
      <c r="C480">
        <v>5060</v>
      </c>
      <c r="D480" t="s">
        <v>169</v>
      </c>
      <c r="E480">
        <v>131.63</v>
      </c>
      <c r="F480" s="101"/>
    </row>
    <row r="481" spans="1:6" x14ac:dyDescent="0.25">
      <c r="A481">
        <v>8610</v>
      </c>
      <c r="B481" t="s">
        <v>320</v>
      </c>
      <c r="C481">
        <v>5060</v>
      </c>
      <c r="D481" t="s">
        <v>170</v>
      </c>
      <c r="E481">
        <v>56.88</v>
      </c>
      <c r="F481" s="101"/>
    </row>
    <row r="482" spans="1:6" x14ac:dyDescent="0.25">
      <c r="A482">
        <v>8720</v>
      </c>
      <c r="B482" t="s">
        <v>320</v>
      </c>
      <c r="C482">
        <v>5060</v>
      </c>
      <c r="D482" t="s">
        <v>174</v>
      </c>
      <c r="E482" s="2">
        <v>1811.6</v>
      </c>
      <c r="F482" s="101"/>
    </row>
    <row r="483" spans="1:6" x14ac:dyDescent="0.25">
      <c r="A483">
        <v>8905</v>
      </c>
      <c r="B483" t="s">
        <v>320</v>
      </c>
      <c r="C483">
        <v>5060</v>
      </c>
      <c r="D483" t="s">
        <v>181</v>
      </c>
      <c r="E483" s="2">
        <v>141284.16</v>
      </c>
      <c r="F483" s="101"/>
    </row>
    <row r="484" spans="1:6" x14ac:dyDescent="0.25">
      <c r="A484">
        <v>8915</v>
      </c>
      <c r="B484" t="s">
        <v>320</v>
      </c>
      <c r="C484">
        <v>5060</v>
      </c>
      <c r="D484" t="s">
        <v>183</v>
      </c>
      <c r="E484" s="2">
        <v>261431.44</v>
      </c>
      <c r="F484" s="101"/>
    </row>
    <row r="485" spans="1:6" x14ac:dyDescent="0.25">
      <c r="A485">
        <v>8925</v>
      </c>
      <c r="B485" t="s">
        <v>320</v>
      </c>
      <c r="C485">
        <v>5060</v>
      </c>
      <c r="D485" t="s">
        <v>185</v>
      </c>
      <c r="E485" s="2">
        <v>109382.58</v>
      </c>
      <c r="F485" s="101"/>
    </row>
    <row r="486" spans="1:6" x14ac:dyDescent="0.25">
      <c r="A486">
        <v>6000</v>
      </c>
      <c r="B486" t="s">
        <v>320</v>
      </c>
      <c r="C486">
        <v>5061</v>
      </c>
      <c r="D486" t="s">
        <v>96</v>
      </c>
      <c r="E486" s="2">
        <v>832330.92</v>
      </c>
      <c r="F486" s="101"/>
    </row>
    <row r="487" spans="1:6" x14ac:dyDescent="0.25">
      <c r="A487">
        <v>6040</v>
      </c>
      <c r="B487" t="s">
        <v>320</v>
      </c>
      <c r="C487">
        <v>5061</v>
      </c>
      <c r="D487" t="s">
        <v>97</v>
      </c>
      <c r="E487" s="2">
        <v>14286.17</v>
      </c>
      <c r="F487" s="101"/>
    </row>
    <row r="488" spans="1:6" x14ac:dyDescent="0.25">
      <c r="A488">
        <v>6045</v>
      </c>
      <c r="B488" t="s">
        <v>320</v>
      </c>
      <c r="C488">
        <v>5061</v>
      </c>
      <c r="D488" t="s">
        <v>98</v>
      </c>
      <c r="E488" s="2">
        <v>56576.86</v>
      </c>
      <c r="F488" s="101"/>
    </row>
    <row r="489" spans="1:6" x14ac:dyDescent="0.25">
      <c r="A489">
        <v>7100</v>
      </c>
      <c r="B489" t="s">
        <v>320</v>
      </c>
      <c r="C489">
        <v>5061</v>
      </c>
      <c r="D489" t="s">
        <v>106</v>
      </c>
      <c r="E489" s="2">
        <v>5534.42</v>
      </c>
      <c r="F489" s="101"/>
    </row>
    <row r="490" spans="1:6" x14ac:dyDescent="0.25">
      <c r="A490">
        <v>7800</v>
      </c>
      <c r="B490" t="s">
        <v>320</v>
      </c>
      <c r="C490">
        <v>5061</v>
      </c>
      <c r="D490" t="s">
        <v>119</v>
      </c>
      <c r="E490" s="2">
        <v>222581.26</v>
      </c>
      <c r="F490" s="101"/>
    </row>
    <row r="491" spans="1:6" x14ac:dyDescent="0.25">
      <c r="A491">
        <v>7825</v>
      </c>
      <c r="B491" t="s">
        <v>320</v>
      </c>
      <c r="C491">
        <v>5061</v>
      </c>
      <c r="D491" t="s">
        <v>122</v>
      </c>
      <c r="E491" s="2">
        <v>54554.69</v>
      </c>
      <c r="F491" s="101"/>
    </row>
    <row r="492" spans="1:6" x14ac:dyDescent="0.25">
      <c r="A492">
        <v>7870</v>
      </c>
      <c r="B492" t="s">
        <v>320</v>
      </c>
      <c r="C492">
        <v>5061</v>
      </c>
      <c r="D492" t="s">
        <v>130</v>
      </c>
      <c r="E492" s="2">
        <v>3932.81</v>
      </c>
      <c r="F492" s="101"/>
    </row>
    <row r="493" spans="1:6" x14ac:dyDescent="0.25">
      <c r="A493">
        <v>8305</v>
      </c>
      <c r="B493" t="s">
        <v>320</v>
      </c>
      <c r="C493">
        <v>5061</v>
      </c>
      <c r="D493" t="s">
        <v>151</v>
      </c>
      <c r="E493">
        <v>64.94</v>
      </c>
      <c r="F493" s="101"/>
    </row>
    <row r="494" spans="1:6" x14ac:dyDescent="0.25">
      <c r="A494">
        <v>8405</v>
      </c>
      <c r="B494" t="s">
        <v>320</v>
      </c>
      <c r="C494">
        <v>5061</v>
      </c>
      <c r="D494" t="s">
        <v>155</v>
      </c>
      <c r="E494">
        <v>3</v>
      </c>
      <c r="F494" s="101"/>
    </row>
    <row r="495" spans="1:6" x14ac:dyDescent="0.25">
      <c r="A495">
        <v>8410</v>
      </c>
      <c r="B495" t="s">
        <v>320</v>
      </c>
      <c r="C495">
        <v>5061</v>
      </c>
      <c r="D495" t="s">
        <v>157</v>
      </c>
      <c r="E495">
        <v>17.53</v>
      </c>
      <c r="F495" s="101"/>
    </row>
    <row r="496" spans="1:6" x14ac:dyDescent="0.25">
      <c r="A496">
        <v>8415</v>
      </c>
      <c r="B496" t="s">
        <v>320</v>
      </c>
      <c r="C496">
        <v>5061</v>
      </c>
      <c r="D496" t="s">
        <v>158</v>
      </c>
      <c r="E496">
        <v>358.05</v>
      </c>
      <c r="F496" s="101"/>
    </row>
    <row r="497" spans="1:6" x14ac:dyDescent="0.25">
      <c r="A497">
        <v>8500</v>
      </c>
      <c r="B497" t="s">
        <v>320</v>
      </c>
      <c r="C497">
        <v>5061</v>
      </c>
      <c r="D497" t="s">
        <v>162</v>
      </c>
      <c r="E497" s="2">
        <v>1842.47</v>
      </c>
      <c r="F497" s="101"/>
    </row>
    <row r="498" spans="1:6" x14ac:dyDescent="0.25">
      <c r="A498">
        <v>8505</v>
      </c>
      <c r="B498" t="s">
        <v>320</v>
      </c>
      <c r="C498">
        <v>5061</v>
      </c>
      <c r="D498" t="s">
        <v>163</v>
      </c>
      <c r="E498" s="2">
        <v>36785.35</v>
      </c>
      <c r="F498" s="101"/>
    </row>
    <row r="499" spans="1:6" x14ac:dyDescent="0.25">
      <c r="A499">
        <v>8600</v>
      </c>
      <c r="B499" t="s">
        <v>320</v>
      </c>
      <c r="C499">
        <v>5061</v>
      </c>
      <c r="D499" t="s">
        <v>166</v>
      </c>
      <c r="E499" s="2">
        <v>2001.2</v>
      </c>
      <c r="F499" s="101"/>
    </row>
    <row r="500" spans="1:6" x14ac:dyDescent="0.25">
      <c r="A500">
        <v>8605</v>
      </c>
      <c r="B500" t="s">
        <v>320</v>
      </c>
      <c r="C500">
        <v>5061</v>
      </c>
      <c r="D500" t="s">
        <v>168</v>
      </c>
      <c r="E500" s="2">
        <v>1147.6600000000001</v>
      </c>
      <c r="F500" s="101"/>
    </row>
    <row r="501" spans="1:6" x14ac:dyDescent="0.25">
      <c r="A501">
        <v>8607</v>
      </c>
      <c r="B501" t="s">
        <v>320</v>
      </c>
      <c r="C501">
        <v>5061</v>
      </c>
      <c r="D501" t="s">
        <v>169</v>
      </c>
      <c r="E501">
        <v>449.58</v>
      </c>
      <c r="F501" s="101"/>
    </row>
    <row r="502" spans="1:6" x14ac:dyDescent="0.25">
      <c r="A502">
        <v>8610</v>
      </c>
      <c r="B502" t="s">
        <v>320</v>
      </c>
      <c r="C502">
        <v>5061</v>
      </c>
      <c r="D502" t="s">
        <v>170</v>
      </c>
      <c r="E502">
        <v>202.06</v>
      </c>
      <c r="F502" s="101"/>
    </row>
    <row r="503" spans="1:6" x14ac:dyDescent="0.25">
      <c r="A503">
        <v>8615</v>
      </c>
      <c r="B503" t="s">
        <v>320</v>
      </c>
      <c r="C503">
        <v>5061</v>
      </c>
      <c r="D503" t="s">
        <v>171</v>
      </c>
      <c r="E503">
        <v>17.989999999999998</v>
      </c>
      <c r="F503" s="101"/>
    </row>
    <row r="504" spans="1:6" x14ac:dyDescent="0.25">
      <c r="A504">
        <v>8905</v>
      </c>
      <c r="B504" t="s">
        <v>320</v>
      </c>
      <c r="C504">
        <v>5061</v>
      </c>
      <c r="D504" t="s">
        <v>181</v>
      </c>
      <c r="E504" s="2">
        <v>118714.44</v>
      </c>
      <c r="F504" s="101"/>
    </row>
    <row r="505" spans="1:6" x14ac:dyDescent="0.25">
      <c r="A505">
        <v>8915</v>
      </c>
      <c r="B505" t="s">
        <v>320</v>
      </c>
      <c r="C505">
        <v>5061</v>
      </c>
      <c r="D505" t="s">
        <v>183</v>
      </c>
      <c r="E505" s="2">
        <v>216839.42</v>
      </c>
      <c r="F505" s="101"/>
    </row>
    <row r="506" spans="1:6" x14ac:dyDescent="0.25">
      <c r="A506">
        <v>8925</v>
      </c>
      <c r="B506" t="s">
        <v>320</v>
      </c>
      <c r="C506">
        <v>5061</v>
      </c>
      <c r="D506" t="s">
        <v>185</v>
      </c>
      <c r="E506" s="2">
        <v>91324.96</v>
      </c>
      <c r="F506" s="101"/>
    </row>
    <row r="507" spans="1:6" x14ac:dyDescent="0.25">
      <c r="A507">
        <v>9500</v>
      </c>
      <c r="B507" t="s">
        <v>321</v>
      </c>
      <c r="D507" t="s">
        <v>322</v>
      </c>
      <c r="E507">
        <v>800</v>
      </c>
      <c r="F507" s="101"/>
    </row>
    <row r="508" spans="1:6" x14ac:dyDescent="0.25">
      <c r="A508">
        <v>4010</v>
      </c>
      <c r="B508" t="s">
        <v>235</v>
      </c>
      <c r="D508" t="s">
        <v>83</v>
      </c>
      <c r="E508" s="2">
        <v>-1583333.32</v>
      </c>
      <c r="F508" s="101"/>
    </row>
    <row r="509" spans="1:6" x14ac:dyDescent="0.25">
      <c r="A509">
        <v>4900</v>
      </c>
      <c r="B509" t="s">
        <v>235</v>
      </c>
      <c r="D509" t="s">
        <v>84</v>
      </c>
      <c r="E509" s="2">
        <v>-11078.11</v>
      </c>
      <c r="F509" s="101"/>
    </row>
    <row r="510" spans="1:6" x14ac:dyDescent="0.25">
      <c r="A510">
        <v>5010</v>
      </c>
      <c r="B510" t="s">
        <v>320</v>
      </c>
      <c r="D510" t="s">
        <v>85</v>
      </c>
      <c r="E510">
        <v>889.54</v>
      </c>
      <c r="F510" s="101"/>
    </row>
    <row r="511" spans="1:6" x14ac:dyDescent="0.25">
      <c r="A511">
        <v>5400</v>
      </c>
      <c r="B511" t="s">
        <v>320</v>
      </c>
      <c r="D511" t="s">
        <v>86</v>
      </c>
      <c r="E511" s="2">
        <v>4843.45</v>
      </c>
      <c r="F511" s="101"/>
    </row>
    <row r="512" spans="1:6" x14ac:dyDescent="0.25">
      <c r="A512">
        <v>5410</v>
      </c>
      <c r="B512" t="s">
        <v>320</v>
      </c>
      <c r="D512" t="s">
        <v>87</v>
      </c>
      <c r="E512">
        <v>977.01</v>
      </c>
      <c r="F512" s="101"/>
    </row>
    <row r="513" spans="1:6" x14ac:dyDescent="0.25">
      <c r="A513">
        <v>5500</v>
      </c>
      <c r="B513" t="s">
        <v>320</v>
      </c>
      <c r="D513" t="s">
        <v>88</v>
      </c>
      <c r="E513" s="2">
        <v>32034.54</v>
      </c>
      <c r="F513" s="101"/>
    </row>
    <row r="514" spans="1:6" x14ac:dyDescent="0.25">
      <c r="A514">
        <v>5730</v>
      </c>
      <c r="B514" t="s">
        <v>320</v>
      </c>
      <c r="D514" t="s">
        <v>90</v>
      </c>
      <c r="E514" s="2">
        <v>43758.57</v>
      </c>
      <c r="F514" s="101"/>
    </row>
    <row r="515" spans="1:6" x14ac:dyDescent="0.25">
      <c r="A515">
        <v>5850</v>
      </c>
      <c r="B515" t="s">
        <v>320</v>
      </c>
      <c r="D515" t="s">
        <v>91</v>
      </c>
      <c r="E515" s="2">
        <v>70895.13</v>
      </c>
      <c r="F515" s="101"/>
    </row>
    <row r="516" spans="1:6" x14ac:dyDescent="0.25">
      <c r="A516">
        <v>5855</v>
      </c>
      <c r="B516" t="s">
        <v>320</v>
      </c>
      <c r="D516" t="s">
        <v>92</v>
      </c>
      <c r="E516" s="2">
        <v>1718.1</v>
      </c>
      <c r="F516" s="101"/>
    </row>
    <row r="517" spans="1:6" x14ac:dyDescent="0.25">
      <c r="A517">
        <v>5900</v>
      </c>
      <c r="B517" t="s">
        <v>320</v>
      </c>
      <c r="D517" t="s">
        <v>93</v>
      </c>
      <c r="E517" s="2">
        <v>-165665.81</v>
      </c>
      <c r="F517" s="101"/>
    </row>
    <row r="518" spans="1:6" x14ac:dyDescent="0.25">
      <c r="A518">
        <v>5905</v>
      </c>
      <c r="B518" t="s">
        <v>320</v>
      </c>
      <c r="D518" t="s">
        <v>94</v>
      </c>
      <c r="E518" s="2">
        <v>-221897.26</v>
      </c>
      <c r="F518" s="101"/>
    </row>
    <row r="519" spans="1:6" x14ac:dyDescent="0.25">
      <c r="A519">
        <v>5998</v>
      </c>
      <c r="B519" t="s">
        <v>320</v>
      </c>
      <c r="D519" t="s">
        <v>95</v>
      </c>
      <c r="E519" s="2">
        <v>-26060.5</v>
      </c>
      <c r="F519" s="101"/>
    </row>
    <row r="520" spans="1:6" x14ac:dyDescent="0.25">
      <c r="A520">
        <v>9100</v>
      </c>
      <c r="B520" t="s">
        <v>321</v>
      </c>
      <c r="D520" t="s">
        <v>186</v>
      </c>
      <c r="E520" s="2">
        <v>-146973.39000000001</v>
      </c>
      <c r="F520" s="101"/>
    </row>
    <row r="521" spans="1:6" x14ac:dyDescent="0.25">
      <c r="A521">
        <v>9105</v>
      </c>
      <c r="B521" t="s">
        <v>243</v>
      </c>
      <c r="D521" t="s">
        <v>187</v>
      </c>
      <c r="E521" s="2">
        <v>2706.3</v>
      </c>
      <c r="F521" s="101"/>
    </row>
    <row r="522" spans="1:6" x14ac:dyDescent="0.25">
      <c r="A522">
        <v>9999</v>
      </c>
      <c r="B522" t="s">
        <v>320</v>
      </c>
      <c r="D522" t="s">
        <v>189</v>
      </c>
      <c r="E522">
        <v>420.54</v>
      </c>
      <c r="F522" s="10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TB</vt:lpstr>
      <vt:lpstr>2-BS</vt:lpstr>
      <vt:lpstr>CF template 2011</vt:lpstr>
      <vt:lpstr>3-IS</vt:lpstr>
      <vt:lpstr>4-SE</vt:lpstr>
      <vt:lpstr>5-CF</vt:lpstr>
      <vt:lpstr>PL by group</vt:lpstr>
      <vt:lpstr>IS QAD</vt:lpstr>
      <vt:lpstr>'2-BS'!Print_Area</vt:lpstr>
      <vt:lpstr>'3-IS'!Print_Area</vt:lpstr>
      <vt:lpstr>'4-SE'!Print_Area</vt:lpstr>
      <vt:lpstr>'5-CF'!Print_Area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Kratzmann</dc:creator>
  <cp:lastModifiedBy>Adriana Kratzmann</cp:lastModifiedBy>
  <dcterms:created xsi:type="dcterms:W3CDTF">2021-09-08T22:10:02Z</dcterms:created>
  <dcterms:modified xsi:type="dcterms:W3CDTF">2021-09-08T22:10:03Z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cc22b8a2-d41a-4cc2-9c66-c84ac673ce26</vt:lpwstr>
  </property>
  <property fmtid="{D5CDD505-2E9C-101B-9397-08002B2CF9AE}" pid="3" name="TheranosClassification">
    <vt:lpwstr>Public</vt:lpwstr>
  </property>
</Properties>
</file>