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t3sq_pge_com/Documents/Documents/Bucks Creek/"/>
    </mc:Choice>
  </mc:AlternateContent>
  <xr:revisionPtr revIDLastSave="0" documentId="8_{B7C0399B-D10D-4099-856B-ED29ED970631}" xr6:coauthVersionLast="45" xr6:coauthVersionMax="45" xr10:uidLastSave="{00000000-0000-0000-0000-000000000000}"/>
  <bookViews>
    <workbookView xWindow="34395" yWindow="2085" windowWidth="20460" windowHeight="10890" firstSheet="5" activeTab="8" xr2:uid="{883EC416-0EE3-4ACB-9740-4B91FC32C9F5}"/>
  </bookViews>
  <sheets>
    <sheet name="Preferred-BC1101CB-Seg1" sheetId="1" r:id="rId1"/>
    <sheet name="Preferred-BC1101CB-Seg2" sheetId="5" r:id="rId2"/>
    <sheet name="Preferred-BC1101CB-Seg3" sheetId="8" r:id="rId3"/>
    <sheet name="Alt 1-BC1101CB-Seg1" sheetId="2" r:id="rId4"/>
    <sheet name="Alt 1-BC1101CB-Seg2" sheetId="6" r:id="rId5"/>
    <sheet name="Alt 1-BC1101CB-Seg3" sheetId="9" r:id="rId6"/>
    <sheet name="Alt 2-BC1101CB-Seg1 " sheetId="4" r:id="rId7"/>
    <sheet name="Alt 2-BC1101CB-Seg2" sheetId="7" r:id="rId8"/>
    <sheet name="Alt 2-BC1101CB-Seg3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0" l="1"/>
  <c r="I3" i="10" s="1"/>
  <c r="E4" i="10"/>
  <c r="F4" i="10" s="1"/>
  <c r="F5" i="10"/>
  <c r="I5" i="10"/>
  <c r="F6" i="10"/>
  <c r="I6" i="10"/>
  <c r="F7" i="10"/>
  <c r="I7" i="10"/>
  <c r="I8" i="10"/>
  <c r="I9" i="10"/>
  <c r="E3" i="9"/>
  <c r="I3" i="9" s="1"/>
  <c r="F4" i="9"/>
  <c r="I4" i="9"/>
  <c r="I5" i="9"/>
  <c r="I8" i="9"/>
  <c r="F3" i="8"/>
  <c r="I3" i="8"/>
  <c r="E4" i="8"/>
  <c r="I4" i="8" s="1"/>
  <c r="F5" i="8"/>
  <c r="I5" i="8"/>
  <c r="F6" i="8"/>
  <c r="I6" i="8"/>
  <c r="F7" i="8"/>
  <c r="I7" i="8"/>
  <c r="F8" i="8"/>
  <c r="I8" i="8"/>
  <c r="I9" i="8"/>
  <c r="I10" i="8"/>
  <c r="F3" i="10" l="1"/>
  <c r="I4" i="10"/>
  <c r="F3" i="9"/>
  <c r="F4" i="8"/>
  <c r="E3" i="7" l="1"/>
  <c r="F3" i="7" s="1"/>
  <c r="F4" i="7"/>
  <c r="I4" i="7"/>
  <c r="F5" i="7"/>
  <c r="I5" i="7"/>
  <c r="F6" i="7"/>
  <c r="I6" i="7"/>
  <c r="E3" i="6"/>
  <c r="I3" i="6" s="1"/>
  <c r="F4" i="6"/>
  <c r="I4" i="6"/>
  <c r="F5" i="6"/>
  <c r="I5" i="6"/>
  <c r="I6" i="6"/>
  <c r="E3" i="5"/>
  <c r="F3" i="5" s="1"/>
  <c r="E4" i="5"/>
  <c r="F4" i="5" s="1"/>
  <c r="E5" i="5"/>
  <c r="I5" i="5" s="1"/>
  <c r="E6" i="5"/>
  <c r="F6" i="5" s="1"/>
  <c r="F7" i="5"/>
  <c r="I7" i="5"/>
  <c r="F8" i="5"/>
  <c r="I8" i="5"/>
  <c r="F9" i="5"/>
  <c r="I9" i="5"/>
  <c r="F10" i="5"/>
  <c r="I10" i="5"/>
  <c r="F11" i="5"/>
  <c r="I11" i="5"/>
  <c r="F12" i="5"/>
  <c r="I12" i="5"/>
  <c r="F13" i="5"/>
  <c r="I13" i="5"/>
  <c r="F14" i="5"/>
  <c r="I14" i="5"/>
  <c r="F15" i="5"/>
  <c r="I15" i="5"/>
  <c r="F16" i="5"/>
  <c r="I16" i="5"/>
  <c r="F17" i="5"/>
  <c r="I17" i="5"/>
  <c r="I18" i="5"/>
  <c r="I20" i="5"/>
  <c r="I21" i="5"/>
  <c r="I23" i="5"/>
  <c r="I24" i="5"/>
  <c r="I26" i="5"/>
  <c r="I3" i="7" l="1"/>
  <c r="F3" i="6"/>
  <c r="I6" i="5"/>
  <c r="F5" i="5"/>
  <c r="I4" i="5"/>
  <c r="I3" i="5"/>
  <c r="I6" i="4" l="1"/>
  <c r="I10" i="1" l="1"/>
  <c r="I8" i="1"/>
  <c r="I6" i="2"/>
  <c r="E4" i="1" l="1"/>
  <c r="E3" i="1"/>
  <c r="I9" i="1" l="1"/>
  <c r="I7" i="1"/>
  <c r="F7" i="1"/>
  <c r="I11" i="1"/>
  <c r="I7" i="2"/>
  <c r="I7" i="4"/>
  <c r="I3" i="1" l="1"/>
  <c r="F3" i="1" l="1"/>
  <c r="F6" i="1"/>
  <c r="I6" i="1"/>
  <c r="I5" i="1"/>
  <c r="F5" i="1"/>
  <c r="I4" i="1"/>
  <c r="E3" i="4"/>
  <c r="I3" i="4" s="1"/>
  <c r="F4" i="1" l="1"/>
  <c r="F3" i="4"/>
  <c r="I5" i="4" l="1"/>
  <c r="F5" i="4"/>
  <c r="I4" i="4"/>
  <c r="F4" i="4"/>
  <c r="I5" i="2"/>
  <c r="F5" i="2"/>
  <c r="I4" i="2"/>
  <c r="F4" i="2"/>
  <c r="E3" i="2" l="1"/>
  <c r="I3" i="2" s="1"/>
  <c r="F3" i="2" l="1"/>
</calcChain>
</file>

<file path=xl/sharedStrings.xml><?xml version="1.0" encoding="utf-8"?>
<sst xmlns="http://schemas.openxmlformats.org/spreadsheetml/2006/main" count="698" uniqueCount="96">
  <si>
    <t>Customer count</t>
  </si>
  <si>
    <t>SAP ID</t>
  </si>
  <si>
    <t>Op Number</t>
  </si>
  <si>
    <t>Existing Type</t>
  </si>
  <si>
    <t>Replacement Type</t>
  </si>
  <si>
    <t>Feet</t>
  </si>
  <si>
    <t>Miles</t>
  </si>
  <si>
    <t>Description of Work</t>
  </si>
  <si>
    <t>Lat</t>
  </si>
  <si>
    <t>Long</t>
  </si>
  <si>
    <t>Sketch Location</t>
  </si>
  <si>
    <t>n/a</t>
  </si>
  <si>
    <t>3-1/0 ACSR TW</t>
  </si>
  <si>
    <t>2C/2AR</t>
  </si>
  <si>
    <t>900A OH SW</t>
  </si>
  <si>
    <t>40T</t>
  </si>
  <si>
    <t>B</t>
  </si>
  <si>
    <t>AB</t>
  </si>
  <si>
    <t>US SW</t>
  </si>
  <si>
    <t>1/0 AR</t>
  </si>
  <si>
    <t>G&amp;W Viper LR</t>
  </si>
  <si>
    <t>AB to AC</t>
  </si>
  <si>
    <t xml:space="preserve">900A SW </t>
  </si>
  <si>
    <t>B to BA</t>
  </si>
  <si>
    <t>AD to AB</t>
  </si>
  <si>
    <t>AD</t>
  </si>
  <si>
    <t>AD to AC</t>
  </si>
  <si>
    <t>3-600 AL EPR + 6” spare</t>
  </si>
  <si>
    <t>ECOP - Bucks Creek 1101 - CB Segment 1 - PM#35217268  - Preferred</t>
  </si>
  <si>
    <t>ECOP - Bucks Creek 1101 - CB Segment 1 - PM#35217268  - Alternative 1</t>
  </si>
  <si>
    <t>ECOP - Bucks Creek 1101 - CB Segment 1 - PM#35217268  - Alternative 2</t>
  </si>
  <si>
    <t>US SW w/FI</t>
  </si>
  <si>
    <t>EB</t>
  </si>
  <si>
    <t>remove OH SW</t>
  </si>
  <si>
    <t>remove</t>
  </si>
  <si>
    <t>OH SW</t>
  </si>
  <si>
    <t>EA</t>
  </si>
  <si>
    <t>PM TX</t>
  </si>
  <si>
    <t>DA</t>
  </si>
  <si>
    <t>Install PMI-9TT
Interrupter Setting: SEL751
PMTT: 120A, P Curve: U3, P TD: 1, P Adder: 0, P INST: 1,200A
GMTT: 80A, G Curve: U3, G TD: 1, G Adder: 0, G INST: 1,000A</t>
  </si>
  <si>
    <t>PMI-9TT</t>
  </si>
  <si>
    <t>D</t>
  </si>
  <si>
    <t>new PMI-9TT</t>
  </si>
  <si>
    <t>CA</t>
  </si>
  <si>
    <t>BC</t>
  </si>
  <si>
    <t>BB</t>
  </si>
  <si>
    <t>BA</t>
  </si>
  <si>
    <t>CA to H</t>
  </si>
  <si>
    <t>BA to CB</t>
  </si>
  <si>
    <t>EB to EC</t>
  </si>
  <si>
    <t>3-600AL EPR + 6” spare</t>
  </si>
  <si>
    <t>D to EB</t>
  </si>
  <si>
    <t>2-1/0 AL EPR</t>
  </si>
  <si>
    <t>D to EA</t>
  </si>
  <si>
    <t>D to DA</t>
  </si>
  <si>
    <t>BB to D</t>
  </si>
  <si>
    <t>2-1/0 ACSR TW</t>
  </si>
  <si>
    <t>CA to CB</t>
  </si>
  <si>
    <t>BB to CA</t>
  </si>
  <si>
    <t>BB to BC</t>
  </si>
  <si>
    <t>BA to BB</t>
  </si>
  <si>
    <t>2C</t>
  </si>
  <si>
    <t>ECOP - Bucks Creek 1101 - CB Segment 2 - PM#35224712  - Preferred</t>
  </si>
  <si>
    <t>BA to D</t>
  </si>
  <si>
    <t>ECOP - Bucks Creek 1101 - CB Segment 2 - PM#35224712  - Alternative 1</t>
  </si>
  <si>
    <t>D to E</t>
  </si>
  <si>
    <t>ECOP - Bucks Creek 1101 - CB Segment 2 - PM#35224712  - Alternative 2</t>
  </si>
  <si>
    <t>remove 40T fuse</t>
  </si>
  <si>
    <t>HA</t>
  </si>
  <si>
    <t>SW</t>
  </si>
  <si>
    <t>805SW</t>
  </si>
  <si>
    <t>remove 10E fuse</t>
  </si>
  <si>
    <t>10E</t>
  </si>
  <si>
    <t>J</t>
  </si>
  <si>
    <t>600A SW</t>
  </si>
  <si>
    <t>I</t>
  </si>
  <si>
    <t>relocate RR siding service to near Cresta Dam</t>
  </si>
  <si>
    <t>relocate</t>
  </si>
  <si>
    <t>10 kVA</t>
  </si>
  <si>
    <t>F</t>
  </si>
  <si>
    <t>18 ELF</t>
  </si>
  <si>
    <t>H</t>
  </si>
  <si>
    <t>EC</t>
  </si>
  <si>
    <t>EA to H</t>
  </si>
  <si>
    <t>H to G</t>
  </si>
  <si>
    <t>H to HB</t>
  </si>
  <si>
    <t>EC to H</t>
  </si>
  <si>
    <t>ECOP - Bucks Creek 1101 - CB Segment 3 - PM#35224713  - Preferred</t>
  </si>
  <si>
    <t>remove SW</t>
  </si>
  <si>
    <t>G</t>
  </si>
  <si>
    <t>E</t>
  </si>
  <si>
    <t>D to H</t>
  </si>
  <si>
    <t>ECOP - Bucks Creek 1101 - CB Segment 3 - PM#35224713  - Alternative 1</t>
  </si>
  <si>
    <t>HB</t>
  </si>
  <si>
    <t>E to H</t>
  </si>
  <si>
    <t>ECOP - Bucks Creek 1101 - CB Segment 3 - PM#35224713  - Alternative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</si>
</sst>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3B2B-FE48-4B04-A02A-0E3E9CEEF7C5}">
  <sheetPr>
    <tabColor rgb="FF00B050"/>
    <pageSetUpPr fitToPage="1"/>
  </sheetPr>
  <dimension ref="A1:K11"/>
  <sheetViews>
    <sheetView zoomScale="85" zoomScaleNormal="85" workbookViewId="0">
      <selection activeCell="T21" sqref="T2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5703125" style="1" customWidth="1"/>
    <col min="12" max="16384" width="9.140625" style="1"/>
  </cols>
  <sheetData>
    <row r="1" spans="1:11" ht="18.75" customHeight="1" x14ac:dyDescent="0.3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SUMIFS($E$5:$E$7,$G$5:$G$7,G3)</f>
        <v>1158</v>
      </c>
      <c r="F3" s="7">
        <f t="shared" ref="F3" si="0">E3/5280</f>
        <v>0.21931818181818183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1158' of 1/0 AR with 3-1/0 ACSR TW total</v>
      </c>
      <c r="J3" s="2" t="s">
        <v>11</v>
      </c>
      <c r="K3" s="2" t="s">
        <v>11</v>
      </c>
    </row>
    <row r="4" spans="1:11" ht="30" x14ac:dyDescent="0.25">
      <c r="A4" s="2" t="s">
        <v>11</v>
      </c>
      <c r="B4" s="2" t="s">
        <v>11</v>
      </c>
      <c r="C4" s="10"/>
      <c r="D4" s="2" t="s">
        <v>13</v>
      </c>
      <c r="E4" s="8">
        <f>SUMIFS($E$5:$E$7,$G$5:$G$7,G4)</f>
        <v>204</v>
      </c>
      <c r="F4" s="7">
        <f>E4/5280</f>
        <v>3.8636363636363635E-2</v>
      </c>
      <c r="G4" s="3" t="s">
        <v>27</v>
      </c>
      <c r="H4" s="2" t="s">
        <v>11</v>
      </c>
      <c r="I4" s="4" t="str">
        <f>"replace " &amp; E4 &amp; "' of " &amp; D4 &amp; " with " &amp; G4 &amp; " total"</f>
        <v>replace 204' of 2C/2AR with 3-600 AL EPR + 6” spare total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23</v>
      </c>
      <c r="D5" s="2" t="s">
        <v>13</v>
      </c>
      <c r="E5" s="8">
        <v>1136</v>
      </c>
      <c r="F5" s="7">
        <f>E5/5280</f>
        <v>0.21515151515151515</v>
      </c>
      <c r="G5" s="2" t="s">
        <v>12</v>
      </c>
      <c r="H5" s="2">
        <v>0</v>
      </c>
      <c r="I5" s="4" t="str">
        <f>"replace " &amp; E5 &amp; "' of " &amp; D5 &amp; " with " &amp; G5</f>
        <v>replace 1136' of 2C/2AR with 3-1/0 ACSR TW</v>
      </c>
      <c r="J5" s="2" t="s">
        <v>11</v>
      </c>
      <c r="K5" s="2" t="s">
        <v>11</v>
      </c>
    </row>
    <row r="6" spans="1:11" ht="30" x14ac:dyDescent="0.25">
      <c r="A6" s="2" t="s">
        <v>11</v>
      </c>
      <c r="B6" s="2" t="s">
        <v>11</v>
      </c>
      <c r="C6" s="3" t="s">
        <v>24</v>
      </c>
      <c r="D6" s="2" t="s">
        <v>13</v>
      </c>
      <c r="E6" s="8">
        <v>204</v>
      </c>
      <c r="F6" s="7">
        <f t="shared" ref="F6" si="1">E6/5280</f>
        <v>3.8636363636363635E-2</v>
      </c>
      <c r="G6" s="3" t="s">
        <v>27</v>
      </c>
      <c r="H6" s="2">
        <v>0</v>
      </c>
      <c r="I6" s="4" t="str">
        <f t="shared" ref="I6" si="2">"replace " &amp; E6 &amp; "' of " &amp; D6 &amp; " with " &amp; G6</f>
        <v>replace 204' of 2C/2AR with 3-600 AL EPR + 6” spare</v>
      </c>
      <c r="J6" s="2" t="s">
        <v>11</v>
      </c>
      <c r="K6" s="2" t="s">
        <v>11</v>
      </c>
    </row>
    <row r="7" spans="1:11" x14ac:dyDescent="0.25">
      <c r="A7" s="2" t="s">
        <v>11</v>
      </c>
      <c r="B7" s="2" t="s">
        <v>11</v>
      </c>
      <c r="C7" s="3" t="s">
        <v>21</v>
      </c>
      <c r="D7" s="2" t="s">
        <v>13</v>
      </c>
      <c r="E7" s="8">
        <v>22</v>
      </c>
      <c r="F7" s="7">
        <f>E7/5280</f>
        <v>4.1666666666666666E-3</v>
      </c>
      <c r="G7" s="2" t="s">
        <v>12</v>
      </c>
      <c r="H7" s="2">
        <v>0</v>
      </c>
      <c r="I7" s="4" t="str">
        <f>"replace " &amp; E7 &amp; "' of " &amp; D7 &amp; " with " &amp; G7</f>
        <v>replace 22' of 2C/2AR with 3-1/0 ACSR TW</v>
      </c>
      <c r="J7" s="2" t="s">
        <v>11</v>
      </c>
      <c r="K7" s="2" t="s">
        <v>11</v>
      </c>
    </row>
    <row r="8" spans="1:11" ht="30" x14ac:dyDescent="0.25">
      <c r="A8" s="2">
        <v>17137</v>
      </c>
      <c r="B8" s="2">
        <v>100391541</v>
      </c>
      <c r="C8" s="2" t="s">
        <v>16</v>
      </c>
      <c r="D8" s="3" t="s">
        <v>14</v>
      </c>
      <c r="E8" s="8" t="s">
        <v>11</v>
      </c>
      <c r="F8" s="7" t="s">
        <v>11</v>
      </c>
      <c r="G8" s="2" t="s">
        <v>22</v>
      </c>
      <c r="H8" s="2" t="s">
        <v>11</v>
      </c>
      <c r="I8" s="4" t="str">
        <f>"replace "  &amp; D8 &amp; " with " &amp; G8 &amp; " under PM# 35212441"</f>
        <v>replace 900A OH SW with 900A SW  under PM# 35212441</v>
      </c>
      <c r="J8" s="2">
        <v>39.911248644600001</v>
      </c>
      <c r="K8" s="2">
        <v>-121.32726104699999</v>
      </c>
    </row>
    <row r="9" spans="1:11" x14ac:dyDescent="0.25">
      <c r="A9" s="2" t="s">
        <v>11</v>
      </c>
      <c r="B9" s="2">
        <v>100391541</v>
      </c>
      <c r="C9" s="2" t="s">
        <v>25</v>
      </c>
      <c r="D9" s="3" t="s">
        <v>11</v>
      </c>
      <c r="E9" s="8" t="s">
        <v>11</v>
      </c>
      <c r="F9" s="7" t="s">
        <v>11</v>
      </c>
      <c r="G9" s="2" t="s">
        <v>18</v>
      </c>
      <c r="H9" s="2" t="s">
        <v>11</v>
      </c>
      <c r="I9" s="4" t="str">
        <f>"install "   &amp; G9 &amp; " toward Loc AC"</f>
        <v>install US SW toward Loc AC</v>
      </c>
      <c r="J9" s="2">
        <v>39.911238157600003</v>
      </c>
      <c r="K9" s="2">
        <v>-121.3271871166</v>
      </c>
    </row>
    <row r="10" spans="1:11" x14ac:dyDescent="0.25">
      <c r="A10" s="2" t="s">
        <v>11</v>
      </c>
      <c r="B10" s="2">
        <v>100391535</v>
      </c>
      <c r="C10" s="2" t="s">
        <v>17</v>
      </c>
      <c r="D10" s="2" t="s">
        <v>11</v>
      </c>
      <c r="E10" s="8" t="s">
        <v>11</v>
      </c>
      <c r="F10" s="7" t="s">
        <v>11</v>
      </c>
      <c r="G10" s="2" t="s">
        <v>18</v>
      </c>
      <c r="H10" s="2" t="s">
        <v>11</v>
      </c>
      <c r="I10" s="4" t="str">
        <f>"install "   &amp; G10 &amp; " toward Loc AD"</f>
        <v>install US SW toward Loc AD</v>
      </c>
      <c r="J10" s="2">
        <v>39.910736011399997</v>
      </c>
      <c r="K10" s="2">
        <v>-121.327511917</v>
      </c>
    </row>
    <row r="11" spans="1:11" ht="75" x14ac:dyDescent="0.25">
      <c r="A11" s="2">
        <v>7141</v>
      </c>
      <c r="B11" s="2">
        <v>100391535</v>
      </c>
      <c r="C11" s="2" t="s">
        <v>17</v>
      </c>
      <c r="D11" s="2" t="s">
        <v>15</v>
      </c>
      <c r="E11" s="8" t="s">
        <v>11</v>
      </c>
      <c r="F11" s="7" t="s">
        <v>11</v>
      </c>
      <c r="G11" s="2" t="s">
        <v>20</v>
      </c>
      <c r="H11" s="2" t="s">
        <v>11</v>
      </c>
      <c r="I11" s="4" t="str">
        <f>"replace "  &amp; D11 &amp; " fuse with " &amp; G11 &amp; "
P MTT: 120A, P Curve; 163, P TD: 1, P Adder: 0, P Inst: 1200A
G MTT: 70A, G Curve: 132, G TD: 1, G Adder: 0, G Inst: 770A"</f>
        <v>replace 40T fuse with G&amp;W Viper LR
P MTT: 120A, P Curve; 163, P TD: 1, P Adder: 0, P Inst: 1200A
G MTT: 70A, G Curve: 132, G TD: 1, G Adder: 0, G Inst: 770A</v>
      </c>
      <c r="J11" s="2">
        <v>39.910736011399997</v>
      </c>
      <c r="K11" s="2">
        <v>-121.327511917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2560-86A8-437F-A453-5A9733DDD3E7}">
  <sheetPr>
    <tabColor rgb="FF00B050"/>
    <pageSetUpPr fitToPage="1"/>
  </sheetPr>
  <dimension ref="A1:K26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5703125" style="1" customWidth="1"/>
    <col min="12" max="16384" width="9.140625" style="1"/>
  </cols>
  <sheetData>
    <row r="1" spans="1:11" ht="18.75" customHeight="1" x14ac:dyDescent="0.3">
      <c r="A1" s="17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SUMIFS($E$7:$E$16,$G$7:$G$16,G3)</f>
        <v>503</v>
      </c>
      <c r="F3" s="7">
        <f t="shared" ref="F3:F17" si="0">E3/5280</f>
        <v>9.5265151515151511E-2</v>
      </c>
      <c r="G3" s="2" t="s">
        <v>12</v>
      </c>
      <c r="H3" s="2" t="s">
        <v>11</v>
      </c>
      <c r="I3" s="4" t="str">
        <f>"replace " &amp; E3 &amp; "' of " &amp; D3 &amp; " with " &amp; G3 &amp; " total"</f>
        <v>replace 503' of 1/0 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14"/>
      <c r="D4" s="2" t="s">
        <v>19</v>
      </c>
      <c r="E4" s="8">
        <f>SUMIFS($E$7:$E$16,$G$7:$G$16,G4)</f>
        <v>719</v>
      </c>
      <c r="F4" s="7">
        <f t="shared" si="0"/>
        <v>0.13617424242424242</v>
      </c>
      <c r="G4" s="2" t="s">
        <v>56</v>
      </c>
      <c r="H4" s="2" t="s">
        <v>11</v>
      </c>
      <c r="I4" s="4" t="str">
        <f>"replace " &amp; E4 &amp; "' of " &amp; D4 &amp; " with " &amp; G4 &amp; " total"</f>
        <v>replace 719' of 1/0 AR with 2-1/0 ACSR TW total</v>
      </c>
      <c r="J4" s="2" t="s">
        <v>11</v>
      </c>
      <c r="K4" s="2" t="s">
        <v>11</v>
      </c>
    </row>
    <row r="5" spans="1:11" ht="30" x14ac:dyDescent="0.25">
      <c r="A5" s="2" t="s">
        <v>11</v>
      </c>
      <c r="B5" s="2" t="s">
        <v>11</v>
      </c>
      <c r="C5" s="10"/>
      <c r="D5" s="2" t="s">
        <v>13</v>
      </c>
      <c r="E5" s="8">
        <f>SUMIFS($E$7:$E$16,$G$7:$G$16,G5)</f>
        <v>9175</v>
      </c>
      <c r="F5" s="7">
        <f t="shared" si="0"/>
        <v>1.737689393939394</v>
      </c>
      <c r="G5" s="3" t="s">
        <v>50</v>
      </c>
      <c r="H5" s="2" t="s">
        <v>11</v>
      </c>
      <c r="I5" s="4" t="str">
        <f>"replace " &amp; E5 &amp; "' of " &amp; D5 &amp; " with " &amp; G5 &amp; " total"</f>
        <v>replace 9175' of 2C/2AR with 3-600AL EPR + 6” spare total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13"/>
      <c r="D6" s="2" t="s">
        <v>61</v>
      </c>
      <c r="E6" s="8">
        <f>SUMIFS($E$7:$E$16,$G$7:$G$16,G6)</f>
        <v>6958</v>
      </c>
      <c r="F6" s="7">
        <f t="shared" si="0"/>
        <v>1.3178030303030304</v>
      </c>
      <c r="G6" s="2" t="s">
        <v>52</v>
      </c>
      <c r="H6" s="2" t="s">
        <v>11</v>
      </c>
      <c r="I6" s="4" t="str">
        <f>"replace " &amp; E6 &amp; "' of " &amp; D6 &amp; " with " &amp; G6 &amp; " total"</f>
        <v>replace 6958' of 2C with 2-1/0 AL EPR total</v>
      </c>
      <c r="J6" s="2" t="s">
        <v>11</v>
      </c>
      <c r="K6" s="2" t="s">
        <v>11</v>
      </c>
    </row>
    <row r="7" spans="1:11" ht="30" x14ac:dyDescent="0.25">
      <c r="A7" s="2" t="s">
        <v>11</v>
      </c>
      <c r="B7" s="2" t="s">
        <v>11</v>
      </c>
      <c r="C7" s="3" t="s">
        <v>60</v>
      </c>
      <c r="D7" s="2" t="s">
        <v>13</v>
      </c>
      <c r="E7" s="8">
        <v>1930</v>
      </c>
      <c r="F7" s="7">
        <f t="shared" si="0"/>
        <v>0.36553030303030304</v>
      </c>
      <c r="G7" s="3" t="s">
        <v>50</v>
      </c>
      <c r="H7" s="2">
        <v>0</v>
      </c>
      <c r="I7" s="4" t="str">
        <f t="shared" ref="I7:I15" si="1">"replace " &amp; E7 &amp; "' of " &amp; D7 &amp; " with " &amp; G7</f>
        <v>replace 1930' of 2C/2AR with 3-600AL EPR + 6” spare</v>
      </c>
      <c r="J7" s="2" t="s">
        <v>11</v>
      </c>
      <c r="K7" s="2" t="s">
        <v>11</v>
      </c>
    </row>
    <row r="8" spans="1:11" x14ac:dyDescent="0.25">
      <c r="A8" s="2" t="s">
        <v>11</v>
      </c>
      <c r="B8" s="2" t="s">
        <v>11</v>
      </c>
      <c r="C8" s="3" t="s">
        <v>59</v>
      </c>
      <c r="D8" s="2" t="s">
        <v>13</v>
      </c>
      <c r="E8" s="8">
        <v>75</v>
      </c>
      <c r="F8" s="7">
        <f t="shared" si="0"/>
        <v>1.4204545454545454E-2</v>
      </c>
      <c r="G8" s="2" t="s">
        <v>52</v>
      </c>
      <c r="H8" s="2">
        <v>1</v>
      </c>
      <c r="I8" s="4" t="str">
        <f t="shared" si="1"/>
        <v>replace 75' of 2C/2AR with 2-1/0 AL EPR</v>
      </c>
      <c r="J8" s="2" t="s">
        <v>11</v>
      </c>
      <c r="K8" s="2" t="s">
        <v>11</v>
      </c>
    </row>
    <row r="9" spans="1:11" x14ac:dyDescent="0.25">
      <c r="A9" s="2" t="s">
        <v>11</v>
      </c>
      <c r="B9" s="2" t="s">
        <v>11</v>
      </c>
      <c r="C9" s="3" t="s">
        <v>58</v>
      </c>
      <c r="D9" s="2" t="s">
        <v>13</v>
      </c>
      <c r="E9" s="8">
        <v>3843</v>
      </c>
      <c r="F9" s="7">
        <f t="shared" si="0"/>
        <v>0.72784090909090904</v>
      </c>
      <c r="G9" s="2" t="s">
        <v>52</v>
      </c>
      <c r="H9" s="2">
        <v>0</v>
      </c>
      <c r="I9" s="4" t="str">
        <f t="shared" si="1"/>
        <v>replace 3843' of 2C/2AR with 2-1/0 AL EPR</v>
      </c>
      <c r="J9" s="2" t="s">
        <v>11</v>
      </c>
      <c r="K9" s="2" t="s">
        <v>11</v>
      </c>
    </row>
    <row r="10" spans="1:11" x14ac:dyDescent="0.25">
      <c r="A10" s="2" t="s">
        <v>11</v>
      </c>
      <c r="B10" s="2" t="s">
        <v>11</v>
      </c>
      <c r="C10" s="3" t="s">
        <v>57</v>
      </c>
      <c r="D10" s="2" t="s">
        <v>13</v>
      </c>
      <c r="E10" s="8">
        <v>719</v>
      </c>
      <c r="F10" s="7">
        <f t="shared" si="0"/>
        <v>0.13617424242424242</v>
      </c>
      <c r="G10" s="2" t="s">
        <v>56</v>
      </c>
      <c r="H10" s="2">
        <v>0</v>
      </c>
      <c r="I10" s="4" t="str">
        <f t="shared" si="1"/>
        <v>replace 719' of 2C/2AR with 2-1/0 ACSR TW</v>
      </c>
      <c r="J10" s="2" t="s">
        <v>11</v>
      </c>
      <c r="K10" s="2" t="s">
        <v>11</v>
      </c>
    </row>
    <row r="11" spans="1:11" ht="30" x14ac:dyDescent="0.25">
      <c r="A11" s="2" t="s">
        <v>11</v>
      </c>
      <c r="B11" s="2" t="s">
        <v>11</v>
      </c>
      <c r="C11" s="3" t="s">
        <v>55</v>
      </c>
      <c r="D11" s="2" t="s">
        <v>13</v>
      </c>
      <c r="E11" s="8">
        <v>4810</v>
      </c>
      <c r="F11" s="7">
        <f t="shared" si="0"/>
        <v>0.91098484848484851</v>
      </c>
      <c r="G11" s="3" t="s">
        <v>50</v>
      </c>
      <c r="H11" s="2">
        <v>0</v>
      </c>
      <c r="I11" s="4" t="str">
        <f t="shared" si="1"/>
        <v>replace 4810' of 2C/2AR with 3-600AL EPR + 6” spare</v>
      </c>
      <c r="J11" s="2" t="s">
        <v>11</v>
      </c>
      <c r="K11" s="2" t="s">
        <v>11</v>
      </c>
    </row>
    <row r="12" spans="1:11" x14ac:dyDescent="0.25">
      <c r="A12" s="2" t="s">
        <v>11</v>
      </c>
      <c r="B12" s="2" t="s">
        <v>11</v>
      </c>
      <c r="C12" s="3" t="s">
        <v>54</v>
      </c>
      <c r="D12" s="2" t="s">
        <v>13</v>
      </c>
      <c r="E12" s="8">
        <v>667</v>
      </c>
      <c r="F12" s="7">
        <f t="shared" si="0"/>
        <v>0.12632575757575756</v>
      </c>
      <c r="G12" s="2" t="s">
        <v>52</v>
      </c>
      <c r="H12" s="2">
        <v>1</v>
      </c>
      <c r="I12" s="4" t="str">
        <f t="shared" si="1"/>
        <v>replace 667' of 2C/2AR with 2-1/0 AL EPR</v>
      </c>
      <c r="J12" s="2" t="s">
        <v>11</v>
      </c>
      <c r="K12" s="2" t="s">
        <v>11</v>
      </c>
    </row>
    <row r="13" spans="1:11" x14ac:dyDescent="0.25">
      <c r="A13" s="2" t="s">
        <v>11</v>
      </c>
      <c r="B13" s="2" t="s">
        <v>11</v>
      </c>
      <c r="C13" s="3" t="s">
        <v>53</v>
      </c>
      <c r="D13" s="2" t="s">
        <v>13</v>
      </c>
      <c r="E13" s="8">
        <v>2373</v>
      </c>
      <c r="F13" s="7">
        <f t="shared" si="0"/>
        <v>0.44943181818181815</v>
      </c>
      <c r="G13" s="2" t="s">
        <v>52</v>
      </c>
      <c r="H13" s="2">
        <v>0</v>
      </c>
      <c r="I13" s="4" t="str">
        <f t="shared" si="1"/>
        <v>replace 2373' of 2C/2AR with 2-1/0 AL EPR</v>
      </c>
      <c r="J13" s="2" t="s">
        <v>11</v>
      </c>
      <c r="K13" s="2" t="s">
        <v>11</v>
      </c>
    </row>
    <row r="14" spans="1:11" ht="30" x14ac:dyDescent="0.25">
      <c r="A14" s="2" t="s">
        <v>11</v>
      </c>
      <c r="B14" s="2" t="s">
        <v>11</v>
      </c>
      <c r="C14" s="3" t="s">
        <v>51</v>
      </c>
      <c r="D14" s="2" t="s">
        <v>13</v>
      </c>
      <c r="E14" s="8">
        <v>2435</v>
      </c>
      <c r="F14" s="7">
        <f t="shared" si="0"/>
        <v>0.46117424242424243</v>
      </c>
      <c r="G14" s="3" t="s">
        <v>50</v>
      </c>
      <c r="H14" s="2">
        <v>0</v>
      </c>
      <c r="I14" s="4" t="str">
        <f t="shared" si="1"/>
        <v>replace 2435' of 2C/2AR with 3-600AL EPR + 6” spare</v>
      </c>
      <c r="J14" s="2" t="s">
        <v>11</v>
      </c>
      <c r="K14" s="2" t="s">
        <v>11</v>
      </c>
    </row>
    <row r="15" spans="1:11" x14ac:dyDescent="0.25">
      <c r="A15" s="2" t="s">
        <v>11</v>
      </c>
      <c r="B15" s="2" t="s">
        <v>11</v>
      </c>
      <c r="C15" s="3" t="s">
        <v>49</v>
      </c>
      <c r="D15" s="2" t="s">
        <v>13</v>
      </c>
      <c r="E15" s="8">
        <v>503</v>
      </c>
      <c r="F15" s="7">
        <f t="shared" si="0"/>
        <v>9.5265151515151511E-2</v>
      </c>
      <c r="G15" s="2" t="s">
        <v>12</v>
      </c>
      <c r="H15" s="2">
        <v>1</v>
      </c>
      <c r="I15" s="4" t="str">
        <f t="shared" si="1"/>
        <v>replace 503' of 2C/2AR with 3-1/0 ACSR TW</v>
      </c>
      <c r="J15" s="2" t="s">
        <v>11</v>
      </c>
      <c r="K15" s="2" t="s">
        <v>11</v>
      </c>
    </row>
    <row r="16" spans="1:11" x14ac:dyDescent="0.25">
      <c r="A16" s="2" t="s">
        <v>11</v>
      </c>
      <c r="B16" s="2" t="s">
        <v>11</v>
      </c>
      <c r="C16" s="2" t="s">
        <v>48</v>
      </c>
      <c r="D16" s="2" t="s">
        <v>13</v>
      </c>
      <c r="E16" s="8">
        <v>5290</v>
      </c>
      <c r="F16" s="7">
        <f t="shared" si="0"/>
        <v>1.0018939393939394</v>
      </c>
      <c r="G16" s="2" t="s">
        <v>34</v>
      </c>
      <c r="H16" s="2">
        <v>0</v>
      </c>
      <c r="I16" s="4" t="str">
        <f>"remove " &amp; E16 &amp; "' of " &amp; D16</f>
        <v>remove 5290' of 2C/2AR</v>
      </c>
      <c r="J16" s="2" t="s">
        <v>11</v>
      </c>
      <c r="K16" s="2" t="s">
        <v>11</v>
      </c>
    </row>
    <row r="17" spans="1:11" x14ac:dyDescent="0.25">
      <c r="A17" s="2" t="s">
        <v>11</v>
      </c>
      <c r="B17" s="2" t="s">
        <v>11</v>
      </c>
      <c r="C17" s="2" t="s">
        <v>47</v>
      </c>
      <c r="D17" s="2" t="s">
        <v>13</v>
      </c>
      <c r="E17" s="8">
        <v>3499</v>
      </c>
      <c r="F17" s="7">
        <f t="shared" si="0"/>
        <v>0.66268939393939397</v>
      </c>
      <c r="G17" s="2" t="s">
        <v>34</v>
      </c>
      <c r="H17" s="2">
        <v>0</v>
      </c>
      <c r="I17" s="4" t="str">
        <f>"remove " &amp; E17 &amp; "' of " &amp; D17</f>
        <v>remove 3499' of 2C/2AR</v>
      </c>
      <c r="J17" s="2" t="s">
        <v>11</v>
      </c>
      <c r="K17" s="2" t="s">
        <v>11</v>
      </c>
    </row>
    <row r="18" spans="1:11" x14ac:dyDescent="0.25">
      <c r="A18" s="2" t="s">
        <v>11</v>
      </c>
      <c r="B18" s="2">
        <v>100391529</v>
      </c>
      <c r="C18" s="2" t="s">
        <v>46</v>
      </c>
      <c r="D18" s="2" t="s">
        <v>11</v>
      </c>
      <c r="E18" s="8" t="s">
        <v>11</v>
      </c>
      <c r="F18" s="7" t="s">
        <v>11</v>
      </c>
      <c r="G18" s="2" t="s">
        <v>31</v>
      </c>
      <c r="H18" s="2" t="s">
        <v>11</v>
      </c>
      <c r="I18" s="4" t="str">
        <f>"install "   &amp; G18</f>
        <v>install US SW w/FI</v>
      </c>
      <c r="J18" s="2">
        <v>39.9100686942</v>
      </c>
      <c r="K18" s="2">
        <v>-121.3297021331</v>
      </c>
    </row>
    <row r="19" spans="1:11" ht="90" x14ac:dyDescent="0.25">
      <c r="A19" s="2" t="s">
        <v>11</v>
      </c>
      <c r="B19" s="2" t="s">
        <v>42</v>
      </c>
      <c r="C19" s="2" t="s">
        <v>45</v>
      </c>
      <c r="D19" s="2" t="s">
        <v>11</v>
      </c>
      <c r="E19" s="8" t="s">
        <v>11</v>
      </c>
      <c r="F19" s="7" t="s">
        <v>11</v>
      </c>
      <c r="G19" s="12" t="s">
        <v>40</v>
      </c>
      <c r="H19" s="2" t="s">
        <v>11</v>
      </c>
      <c r="I19" s="11" t="s">
        <v>39</v>
      </c>
      <c r="J19" s="2">
        <v>39.907930999999998</v>
      </c>
      <c r="K19" s="2">
        <v>-121.335931</v>
      </c>
    </row>
    <row r="20" spans="1:11" x14ac:dyDescent="0.25">
      <c r="A20" s="2" t="s">
        <v>11</v>
      </c>
      <c r="B20" s="2">
        <v>100391518</v>
      </c>
      <c r="C20" s="2" t="s">
        <v>44</v>
      </c>
      <c r="D20" s="2" t="s">
        <v>11</v>
      </c>
      <c r="E20" s="8" t="s">
        <v>11</v>
      </c>
      <c r="F20" s="7" t="s">
        <v>11</v>
      </c>
      <c r="G20" s="2" t="s">
        <v>37</v>
      </c>
      <c r="H20" s="2" t="s">
        <v>11</v>
      </c>
      <c r="I20" s="4" t="str">
        <f>"install "   &amp; G20</f>
        <v>install PM TX</v>
      </c>
      <c r="J20" s="2">
        <v>39.908163897900003</v>
      </c>
      <c r="K20" s="2">
        <v>-121.335988247</v>
      </c>
    </row>
    <row r="21" spans="1:11" x14ac:dyDescent="0.25">
      <c r="A21" s="2" t="s">
        <v>11</v>
      </c>
      <c r="B21" s="2">
        <v>100391318</v>
      </c>
      <c r="C21" s="2" t="s">
        <v>43</v>
      </c>
      <c r="D21" s="2" t="s">
        <v>11</v>
      </c>
      <c r="E21" s="8" t="s">
        <v>11</v>
      </c>
      <c r="F21" s="7" t="s">
        <v>11</v>
      </c>
      <c r="G21" s="2" t="s">
        <v>31</v>
      </c>
      <c r="H21" s="2" t="s">
        <v>11</v>
      </c>
      <c r="I21" s="4" t="str">
        <f>"install "   &amp; G21</f>
        <v>install US SW w/FI</v>
      </c>
      <c r="J21" s="2">
        <v>39.904096045199999</v>
      </c>
      <c r="K21" s="2">
        <v>-121.3481033443</v>
      </c>
    </row>
    <row r="22" spans="1:11" ht="90" x14ac:dyDescent="0.25">
      <c r="A22" s="2" t="s">
        <v>11</v>
      </c>
      <c r="B22" s="2" t="s">
        <v>42</v>
      </c>
      <c r="C22" s="2" t="s">
        <v>41</v>
      </c>
      <c r="D22" s="2" t="s">
        <v>11</v>
      </c>
      <c r="E22" s="8" t="s">
        <v>11</v>
      </c>
      <c r="F22" s="7" t="s">
        <v>11</v>
      </c>
      <c r="G22" s="12" t="s">
        <v>40</v>
      </c>
      <c r="H22" s="2" t="s">
        <v>11</v>
      </c>
      <c r="I22" s="11" t="s">
        <v>39</v>
      </c>
      <c r="J22" s="2">
        <v>39.902593000000003</v>
      </c>
      <c r="K22" s="2">
        <v>-121.35137</v>
      </c>
    </row>
    <row r="23" spans="1:11" x14ac:dyDescent="0.25">
      <c r="A23" s="2" t="s">
        <v>11</v>
      </c>
      <c r="B23" s="2">
        <v>100391309</v>
      </c>
      <c r="C23" s="2" t="s">
        <v>38</v>
      </c>
      <c r="D23" s="2" t="s">
        <v>11</v>
      </c>
      <c r="E23" s="8" t="s">
        <v>11</v>
      </c>
      <c r="F23" s="7" t="s">
        <v>11</v>
      </c>
      <c r="G23" s="2" t="s">
        <v>37</v>
      </c>
      <c r="H23" s="2" t="s">
        <v>11</v>
      </c>
      <c r="I23" s="4" t="str">
        <f>"install "   &amp; G23</f>
        <v>install PM TX</v>
      </c>
      <c r="J23" s="2">
        <v>39.902075577600002</v>
      </c>
      <c r="K23" s="2">
        <v>-121.3534486886</v>
      </c>
    </row>
    <row r="24" spans="1:11" x14ac:dyDescent="0.25">
      <c r="A24" s="2" t="s">
        <v>11</v>
      </c>
      <c r="B24" s="2">
        <v>100391300</v>
      </c>
      <c r="C24" s="2" t="s">
        <v>36</v>
      </c>
      <c r="D24" s="2" t="s">
        <v>11</v>
      </c>
      <c r="E24" s="8" t="s">
        <v>11</v>
      </c>
      <c r="F24" s="7" t="s">
        <v>11</v>
      </c>
      <c r="G24" s="2" t="s">
        <v>37</v>
      </c>
      <c r="H24" s="2" t="s">
        <v>11</v>
      </c>
      <c r="I24" s="4" t="str">
        <f>"install "   &amp; G24</f>
        <v>install PM TX</v>
      </c>
      <c r="J24" s="2">
        <v>39.9007164557</v>
      </c>
      <c r="K24" s="2">
        <v>-121.3594076975</v>
      </c>
    </row>
    <row r="25" spans="1:11" x14ac:dyDescent="0.25">
      <c r="A25" s="2">
        <v>941</v>
      </c>
      <c r="B25" s="2">
        <v>100391300</v>
      </c>
      <c r="C25" s="2" t="s">
        <v>36</v>
      </c>
      <c r="D25" s="2" t="s">
        <v>35</v>
      </c>
      <c r="E25" s="8" t="s">
        <v>11</v>
      </c>
      <c r="F25" s="7" t="s">
        <v>11</v>
      </c>
      <c r="G25" s="2" t="s">
        <v>34</v>
      </c>
      <c r="H25" s="2" t="s">
        <v>11</v>
      </c>
      <c r="I25" s="4" t="s">
        <v>33</v>
      </c>
      <c r="J25" s="2">
        <v>39.9007164557</v>
      </c>
      <c r="K25" s="2">
        <v>-121.3594076975</v>
      </c>
    </row>
    <row r="26" spans="1:11" x14ac:dyDescent="0.25">
      <c r="A26" s="2" t="s">
        <v>11</v>
      </c>
      <c r="B26" s="2" t="s">
        <v>11</v>
      </c>
      <c r="C26" s="2" t="s">
        <v>32</v>
      </c>
      <c r="D26" s="2" t="s">
        <v>11</v>
      </c>
      <c r="E26" s="8" t="s">
        <v>11</v>
      </c>
      <c r="F26" s="7" t="s">
        <v>11</v>
      </c>
      <c r="G26" s="2" t="s">
        <v>31</v>
      </c>
      <c r="H26" s="2" t="s">
        <v>11</v>
      </c>
      <c r="I26" s="4" t="str">
        <f>"install "   &amp; G26 &amp; " on new pole"</f>
        <v>install US SW w/FI on new pole</v>
      </c>
      <c r="J26" s="2">
        <v>39.900300000000001</v>
      </c>
      <c r="K26" s="2">
        <v>-121.359275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E077-3A44-40C4-ACCB-6775E94EC3BD}">
  <sheetPr>
    <tabColor rgb="FF00B050"/>
    <pageSetUpPr fitToPage="1"/>
  </sheetPr>
  <dimension ref="A1:K15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5703125" style="1" customWidth="1"/>
    <col min="12" max="16384" width="9.140625" style="1"/>
  </cols>
  <sheetData>
    <row r="1" spans="1:11" ht="18.75" customHeight="1" x14ac:dyDescent="0.3">
      <c r="A1" s="17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v>160</v>
      </c>
      <c r="F3" s="7">
        <f t="shared" ref="F3:F8" si="0">E3/5280</f>
        <v>3.0303030303030304E-2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160' of 1/0 AR with 3-1/0 ACSR TW total</v>
      </c>
      <c r="J3" s="2" t="s">
        <v>11</v>
      </c>
      <c r="K3" s="2" t="s">
        <v>11</v>
      </c>
    </row>
    <row r="4" spans="1:11" ht="30" x14ac:dyDescent="0.25">
      <c r="A4" s="2" t="s">
        <v>11</v>
      </c>
      <c r="B4" s="2" t="s">
        <v>11</v>
      </c>
      <c r="C4" s="10"/>
      <c r="D4" s="2" t="s">
        <v>13</v>
      </c>
      <c r="E4" s="8">
        <f>SUMIFS($E$5:$E$7,$G$5:$G$7,G4)</f>
        <v>9690</v>
      </c>
      <c r="F4" s="7">
        <f t="shared" si="0"/>
        <v>1.8352272727272727</v>
      </c>
      <c r="G4" s="3" t="s">
        <v>27</v>
      </c>
      <c r="H4" s="2" t="s">
        <v>11</v>
      </c>
      <c r="I4" s="4" t="str">
        <f>"replace " &amp; E4 &amp; "' of " &amp; D4 &amp; " with " &amp; G4 &amp; " total"</f>
        <v>replace 9690' of 2C/2AR with 3-600 AL EPR + 6” spare total</v>
      </c>
      <c r="J4" s="2" t="s">
        <v>11</v>
      </c>
      <c r="K4" s="2" t="s">
        <v>11</v>
      </c>
    </row>
    <row r="5" spans="1:11" ht="30" x14ac:dyDescent="0.25">
      <c r="A5" s="2" t="s">
        <v>11</v>
      </c>
      <c r="B5" s="2" t="s">
        <v>11</v>
      </c>
      <c r="C5" s="3" t="s">
        <v>86</v>
      </c>
      <c r="D5" s="2" t="s">
        <v>13</v>
      </c>
      <c r="E5" s="8">
        <v>9690</v>
      </c>
      <c r="F5" s="7">
        <f t="shared" si="0"/>
        <v>1.8352272727272727</v>
      </c>
      <c r="G5" s="3" t="s">
        <v>27</v>
      </c>
      <c r="H5" s="2">
        <v>0</v>
      </c>
      <c r="I5" s="4" t="str">
        <f>"replace " &amp; E5 &amp; "' of " &amp; D5 &amp; " with " &amp; G5</f>
        <v>replace 9690' of 2C/2AR with 3-600 AL EPR + 6” spare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3" t="s">
        <v>85</v>
      </c>
      <c r="D6" s="2" t="s">
        <v>13</v>
      </c>
      <c r="E6" s="8">
        <v>40</v>
      </c>
      <c r="F6" s="7">
        <f t="shared" si="0"/>
        <v>7.575757575757576E-3</v>
      </c>
      <c r="G6" s="2" t="s">
        <v>12</v>
      </c>
      <c r="H6" s="2">
        <v>1</v>
      </c>
      <c r="I6" s="4" t="str">
        <f>"replace " &amp; E6 &amp; "' of " &amp; D6 &amp; " with " &amp; G6</f>
        <v>replace 40' of 2C/2AR with 3-1/0 ACSR TW</v>
      </c>
      <c r="J6" s="2" t="s">
        <v>11</v>
      </c>
      <c r="K6" s="2" t="s">
        <v>11</v>
      </c>
    </row>
    <row r="7" spans="1:11" x14ac:dyDescent="0.25">
      <c r="A7" s="2" t="s">
        <v>11</v>
      </c>
      <c r="B7" s="2" t="s">
        <v>11</v>
      </c>
      <c r="C7" s="3" t="s">
        <v>84</v>
      </c>
      <c r="D7" s="2" t="s">
        <v>19</v>
      </c>
      <c r="E7" s="8">
        <v>110</v>
      </c>
      <c r="F7" s="7">
        <f t="shared" si="0"/>
        <v>2.0833333333333332E-2</v>
      </c>
      <c r="G7" s="2" t="s">
        <v>12</v>
      </c>
      <c r="H7" s="2">
        <v>1</v>
      </c>
      <c r="I7" s="4" t="str">
        <f>"replace " &amp; E7 &amp; "' of " &amp; D7 &amp; " with " &amp; G7</f>
        <v>replace 110' of 1/0 AR with 3-1/0 ACSR TW</v>
      </c>
      <c r="J7" s="2" t="s">
        <v>11</v>
      </c>
      <c r="K7" s="2" t="s">
        <v>11</v>
      </c>
    </row>
    <row r="8" spans="1:11" x14ac:dyDescent="0.25">
      <c r="A8" s="2" t="s">
        <v>11</v>
      </c>
      <c r="B8" s="2" t="s">
        <v>11</v>
      </c>
      <c r="C8" s="2" t="s">
        <v>83</v>
      </c>
      <c r="D8" s="2" t="s">
        <v>13</v>
      </c>
      <c r="E8" s="8">
        <v>14309</v>
      </c>
      <c r="F8" s="7">
        <f t="shared" si="0"/>
        <v>2.7100378787878787</v>
      </c>
      <c r="G8" s="2" t="s">
        <v>34</v>
      </c>
      <c r="H8" s="2">
        <v>0</v>
      </c>
      <c r="I8" s="4" t="str">
        <f>"remove " &amp; E8 &amp; "' of " &amp; D8</f>
        <v>remove 14309' of 2C/2AR</v>
      </c>
      <c r="J8" s="2" t="s">
        <v>11</v>
      </c>
      <c r="K8" s="2" t="s">
        <v>11</v>
      </c>
    </row>
    <row r="9" spans="1:11" x14ac:dyDescent="0.25">
      <c r="A9" s="2" t="s">
        <v>11</v>
      </c>
      <c r="B9" s="2" t="s">
        <v>11</v>
      </c>
      <c r="C9" s="2" t="s">
        <v>82</v>
      </c>
      <c r="D9" s="2" t="s">
        <v>11</v>
      </c>
      <c r="E9" s="8" t="s">
        <v>11</v>
      </c>
      <c r="F9" s="7" t="s">
        <v>11</v>
      </c>
      <c r="G9" s="2" t="s">
        <v>31</v>
      </c>
      <c r="H9" s="2" t="s">
        <v>11</v>
      </c>
      <c r="I9" s="4" t="str">
        <f>"install "   &amp; G9 &amp; " on new pole"</f>
        <v>install US SW w/FI on new pole</v>
      </c>
      <c r="J9" s="2">
        <v>39.899000000000001</v>
      </c>
      <c r="K9" s="2">
        <v>-121.3596</v>
      </c>
    </row>
    <row r="10" spans="1:11" x14ac:dyDescent="0.25">
      <c r="A10" s="2" t="s">
        <v>11</v>
      </c>
      <c r="B10" s="2" t="s">
        <v>11</v>
      </c>
      <c r="C10" s="2" t="s">
        <v>81</v>
      </c>
      <c r="D10" s="2" t="s">
        <v>11</v>
      </c>
      <c r="E10" s="8" t="s">
        <v>11</v>
      </c>
      <c r="F10" s="7" t="s">
        <v>11</v>
      </c>
      <c r="G10" s="2" t="s">
        <v>80</v>
      </c>
      <c r="H10" s="2" t="s">
        <v>11</v>
      </c>
      <c r="I10" s="4" t="str">
        <f>"install "   &amp; G10 &amp; " fuse on new pole"</f>
        <v>install 18 ELF fuse on new pole</v>
      </c>
      <c r="J10" s="2">
        <v>39.876086000000001</v>
      </c>
      <c r="K10" s="2">
        <v>-121.37276199999999</v>
      </c>
    </row>
    <row r="11" spans="1:11" x14ac:dyDescent="0.25">
      <c r="A11" s="2" t="s">
        <v>11</v>
      </c>
      <c r="B11" s="2">
        <v>100403879</v>
      </c>
      <c r="C11" s="2" t="s">
        <v>79</v>
      </c>
      <c r="D11" s="2" t="s">
        <v>78</v>
      </c>
      <c r="E11" s="8" t="s">
        <v>11</v>
      </c>
      <c r="F11" s="7" t="s">
        <v>11</v>
      </c>
      <c r="G11" s="2" t="s">
        <v>77</v>
      </c>
      <c r="H11" s="2" t="s">
        <v>11</v>
      </c>
      <c r="I11" s="4" t="s">
        <v>76</v>
      </c>
      <c r="J11" s="2">
        <v>39.886803096199998</v>
      </c>
      <c r="K11" s="2">
        <v>-121.3703484342</v>
      </c>
    </row>
    <row r="12" spans="1:11" x14ac:dyDescent="0.25">
      <c r="A12" s="2">
        <v>17183</v>
      </c>
      <c r="B12" s="2">
        <v>100403903</v>
      </c>
      <c r="C12" s="2" t="s">
        <v>75</v>
      </c>
      <c r="D12" s="2" t="s">
        <v>74</v>
      </c>
      <c r="E12" s="8" t="s">
        <v>11</v>
      </c>
      <c r="F12" s="7" t="s">
        <v>11</v>
      </c>
      <c r="G12" s="2" t="s">
        <v>34</v>
      </c>
      <c r="H12" s="2" t="s">
        <v>11</v>
      </c>
      <c r="I12" s="4" t="s">
        <v>33</v>
      </c>
      <c r="J12" s="2">
        <v>39.876269389100003</v>
      </c>
      <c r="K12" s="2">
        <v>-121.37875145949999</v>
      </c>
    </row>
    <row r="13" spans="1:11" x14ac:dyDescent="0.25">
      <c r="A13" s="2">
        <v>17733</v>
      </c>
      <c r="B13" s="2">
        <v>100403908</v>
      </c>
      <c r="C13" s="2" t="s">
        <v>73</v>
      </c>
      <c r="D13" s="2" t="s">
        <v>72</v>
      </c>
      <c r="E13" s="8" t="s">
        <v>11</v>
      </c>
      <c r="F13" s="7" t="s">
        <v>11</v>
      </c>
      <c r="G13" s="2" t="s">
        <v>34</v>
      </c>
      <c r="H13" s="2" t="s">
        <v>11</v>
      </c>
      <c r="I13" s="4" t="s">
        <v>71</v>
      </c>
      <c r="J13" s="2">
        <v>39.874517146999999</v>
      </c>
      <c r="K13" s="2">
        <v>-121.37933198570001</v>
      </c>
    </row>
    <row r="14" spans="1:11" x14ac:dyDescent="0.25">
      <c r="A14" s="2" t="s">
        <v>70</v>
      </c>
      <c r="B14" s="2" t="s">
        <v>11</v>
      </c>
      <c r="C14" s="2" t="s">
        <v>68</v>
      </c>
      <c r="D14" s="2" t="s">
        <v>69</v>
      </c>
      <c r="E14" s="8" t="s">
        <v>11</v>
      </c>
      <c r="F14" s="7" t="s">
        <v>11</v>
      </c>
      <c r="G14" s="2" t="s">
        <v>34</v>
      </c>
      <c r="H14" s="2" t="s">
        <v>11</v>
      </c>
      <c r="I14" s="4" t="s">
        <v>33</v>
      </c>
      <c r="J14" s="2">
        <v>39.875984000000003</v>
      </c>
      <c r="K14" s="2">
        <v>-121.372908</v>
      </c>
    </row>
    <row r="15" spans="1:11" x14ac:dyDescent="0.25">
      <c r="A15" s="2">
        <v>805</v>
      </c>
      <c r="B15" s="2" t="s">
        <v>11</v>
      </c>
      <c r="C15" s="2" t="s">
        <v>68</v>
      </c>
      <c r="D15" s="2" t="s">
        <v>15</v>
      </c>
      <c r="E15" s="8" t="s">
        <v>11</v>
      </c>
      <c r="F15" s="7" t="s">
        <v>11</v>
      </c>
      <c r="G15" s="2" t="s">
        <v>34</v>
      </c>
      <c r="H15" s="2" t="s">
        <v>11</v>
      </c>
      <c r="I15" s="4" t="s">
        <v>67</v>
      </c>
      <c r="J15" s="2">
        <v>39.875984000000003</v>
      </c>
      <c r="K15" s="2">
        <v>-121.372908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A9ABE-B1C0-4439-B0FD-5993FD310487}">
  <sheetPr>
    <tabColor rgb="FFFFC000"/>
    <pageSetUpPr fitToPage="1"/>
  </sheetPr>
  <dimension ref="A1:K7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7.85546875" style="1" bestFit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13</v>
      </c>
      <c r="E3" s="8">
        <f>SUMIFS($E$4:$E$6,$G$4:$G$6,G3)</f>
        <v>1351</v>
      </c>
      <c r="F3" s="7">
        <f t="shared" ref="F3" si="0">E3/5280</f>
        <v>0.25587121212121211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1351' of 2C/2AR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26</v>
      </c>
      <c r="D4" s="2" t="s">
        <v>13</v>
      </c>
      <c r="E4" s="8">
        <v>215</v>
      </c>
      <c r="F4" s="7">
        <f t="shared" ref="F4" si="1">E4/5280</f>
        <v>4.0719696969696968E-2</v>
      </c>
      <c r="G4" s="2" t="s">
        <v>12</v>
      </c>
      <c r="H4" s="2">
        <v>0</v>
      </c>
      <c r="I4" s="4" t="str">
        <f t="shared" ref="I4" si="2">"replace " &amp; E4 &amp; "' of " &amp; D4 &amp; " with " &amp; G4</f>
        <v>replace 215'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23</v>
      </c>
      <c r="D5" s="2" t="s">
        <v>13</v>
      </c>
      <c r="E5" s="8">
        <v>1136</v>
      </c>
      <c r="F5" s="7">
        <f t="shared" ref="F5" si="3">E5/5280</f>
        <v>0.21515151515151515</v>
      </c>
      <c r="G5" s="2" t="s">
        <v>12</v>
      </c>
      <c r="H5" s="2">
        <v>5</v>
      </c>
      <c r="I5" s="4" t="str">
        <f t="shared" ref="I5" si="4">"replace " &amp; E5 &amp; "' of " &amp; D5 &amp; " with " &amp; G5</f>
        <v>replace 1136' of 2C/2AR with 3-1/0 ACSR TW</v>
      </c>
      <c r="J5" s="2" t="s">
        <v>11</v>
      </c>
      <c r="K5" s="2" t="s">
        <v>11</v>
      </c>
    </row>
    <row r="6" spans="1:11" ht="30" x14ac:dyDescent="0.25">
      <c r="A6" s="2">
        <v>17137</v>
      </c>
      <c r="B6" s="2">
        <v>100391541</v>
      </c>
      <c r="C6" s="2" t="s">
        <v>16</v>
      </c>
      <c r="D6" s="3" t="s">
        <v>14</v>
      </c>
      <c r="E6" s="8" t="s">
        <v>11</v>
      </c>
      <c r="F6" s="7" t="s">
        <v>11</v>
      </c>
      <c r="G6" s="2" t="s">
        <v>22</v>
      </c>
      <c r="H6" s="2" t="s">
        <v>11</v>
      </c>
      <c r="I6" s="4" t="str">
        <f>"replace "  &amp; D6 &amp; " with " &amp; G6 &amp; " under PM# 35212441"</f>
        <v>replace 900A OH SW with 900A SW  under PM# 35212441</v>
      </c>
      <c r="J6" s="2">
        <v>39.911248644600001</v>
      </c>
      <c r="K6" s="2">
        <v>-121.32726104699999</v>
      </c>
    </row>
    <row r="7" spans="1:11" ht="75" x14ac:dyDescent="0.25">
      <c r="A7" s="2">
        <v>7141</v>
      </c>
      <c r="B7" s="2">
        <v>100391535</v>
      </c>
      <c r="C7" s="2" t="s">
        <v>17</v>
      </c>
      <c r="D7" s="2" t="s">
        <v>15</v>
      </c>
      <c r="E7" s="8" t="s">
        <v>11</v>
      </c>
      <c r="F7" s="7" t="s">
        <v>11</v>
      </c>
      <c r="G7" s="2" t="s">
        <v>20</v>
      </c>
      <c r="H7" s="2" t="s">
        <v>11</v>
      </c>
      <c r="I7" s="4" t="str">
        <f>"replace "  &amp; D7 &amp; " fuse with " &amp; G7 &amp; "
P MTT: 120A, P Curve; 163, P TD: 1, P Adder: 0, P Inst: 1200A
G MTT: 70A, G Curve: 132, G TD: 1, G Adder: 0, G Inst: 770A"</f>
        <v>replace 40T fuse with G&amp;W Viper LR
P MTT: 120A, P Curve; 163, P TD: 1, P Adder: 0, P Inst: 1200A
G MTT: 70A, G Curve: 132, G TD: 1, G Adder: 0, G Inst: 770A</v>
      </c>
      <c r="J7" s="2">
        <v>39.910736011399997</v>
      </c>
      <c r="K7" s="2">
        <v>-121.327511917</v>
      </c>
    </row>
  </sheetData>
  <mergeCells count="1">
    <mergeCell ref="A1:K1"/>
  </mergeCells>
  <pageMargins left="0.7" right="0.7" top="0.75" bottom="0.75" header="0.3" footer="0.3"/>
  <pageSetup scale="77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C20B-CD4C-4E61-A73B-674B6C5C4CF3}">
  <sheetPr>
    <tabColor rgb="FFFFC000"/>
    <pageSetUpPr fitToPage="1"/>
  </sheetPr>
  <dimension ref="A1:K6"/>
  <sheetViews>
    <sheetView zoomScale="85" zoomScaleNormal="85" workbookViewId="0">
      <selection activeCell="G10" sqref="G10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7.85546875" style="1" bestFit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7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ht="30" x14ac:dyDescent="0.25">
      <c r="A3" s="2" t="s">
        <v>11</v>
      </c>
      <c r="B3" s="2" t="s">
        <v>11</v>
      </c>
      <c r="C3" s="9"/>
      <c r="D3" s="2" t="s">
        <v>13</v>
      </c>
      <c r="E3" s="8">
        <f>SUMIFS($E$4:$E$6,$G$4:$G$6,G3)</f>
        <v>9379</v>
      </c>
      <c r="F3" s="7">
        <f>E3/5280</f>
        <v>1.7763257575757576</v>
      </c>
      <c r="G3" s="2" t="s">
        <v>12</v>
      </c>
      <c r="H3" s="2" t="s">
        <v>11</v>
      </c>
      <c r="I3" s="4" t="str">
        <f>"replace " &amp; E3 &amp; "' of " &amp; D3 &amp; " with " &amp; G3 &amp; " total"</f>
        <v>replace 9379' of 2C/2AR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63</v>
      </c>
      <c r="D4" s="2" t="s">
        <v>13</v>
      </c>
      <c r="E4" s="8">
        <v>9379</v>
      </c>
      <c r="F4" s="7">
        <f>E4/5280</f>
        <v>1.7763257575757576</v>
      </c>
      <c r="G4" s="2" t="s">
        <v>12</v>
      </c>
      <c r="H4" s="2">
        <v>5</v>
      </c>
      <c r="I4" s="4" t="str">
        <f>"replace " &amp; E4 &amp; "' of " &amp; D4 &amp; " with " &amp; G4</f>
        <v>replace 9379'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2" t="s">
        <v>60</v>
      </c>
      <c r="D5" s="2" t="s">
        <v>61</v>
      </c>
      <c r="E5" s="8">
        <v>1130</v>
      </c>
      <c r="F5" s="7">
        <f>E5/5280</f>
        <v>0.21401515151515152</v>
      </c>
      <c r="G5" s="2" t="s">
        <v>34</v>
      </c>
      <c r="H5" s="2">
        <v>0</v>
      </c>
      <c r="I5" s="4" t="str">
        <f>"remove " &amp; E5 &amp; "' of " &amp; D5</f>
        <v>remove 1130' of 2C</v>
      </c>
      <c r="J5" s="2" t="s">
        <v>11</v>
      </c>
      <c r="K5" s="2" t="s">
        <v>11</v>
      </c>
    </row>
    <row r="6" spans="1:11" x14ac:dyDescent="0.25">
      <c r="A6" s="2">
        <v>941</v>
      </c>
      <c r="B6" s="2">
        <v>100391300</v>
      </c>
      <c r="C6" s="2" t="s">
        <v>41</v>
      </c>
      <c r="D6" s="2" t="s">
        <v>35</v>
      </c>
      <c r="E6" s="8" t="s">
        <v>11</v>
      </c>
      <c r="F6" s="7" t="s">
        <v>11</v>
      </c>
      <c r="G6" s="2" t="s">
        <v>31</v>
      </c>
      <c r="H6" s="2" t="s">
        <v>11</v>
      </c>
      <c r="I6" s="4" t="str">
        <f>"replace "  &amp; D6 &amp; " with " &amp; G6</f>
        <v>replace OH SW with US SW w/FI</v>
      </c>
      <c r="J6" s="2">
        <v>39.9007164557</v>
      </c>
      <c r="K6" s="2">
        <v>-121.3594076975</v>
      </c>
    </row>
  </sheetData>
  <mergeCells count="1">
    <mergeCell ref="A1:K1"/>
  </mergeCells>
  <pageMargins left="0.7" right="0.7" top="0.75" bottom="0.75" header="0.3" footer="0.3"/>
  <pageSetup scale="77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D9A3-B8A2-4127-98A1-42CA18A89FE6}">
  <sheetPr>
    <tabColor rgb="FFFFC000"/>
    <pageSetUpPr fitToPage="1"/>
  </sheetPr>
  <dimension ref="A1:K8"/>
  <sheetViews>
    <sheetView zoomScale="85" zoomScaleNormal="85" workbookViewId="0">
      <selection activeCell="D41" sqref="D4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7.85546875" style="1" bestFit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7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ht="30" x14ac:dyDescent="0.25">
      <c r="A3" s="2" t="s">
        <v>11</v>
      </c>
      <c r="B3" s="2" t="s">
        <v>11</v>
      </c>
      <c r="C3" s="9"/>
      <c r="D3" s="2" t="s">
        <v>13</v>
      </c>
      <c r="E3" s="8">
        <f>SUMIFS($E$4:$E$4,$G$4:$G$4,G3)</f>
        <v>14249</v>
      </c>
      <c r="F3" s="7">
        <f>E3/5280</f>
        <v>2.6986742424242425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14249' of 2C/2AR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91</v>
      </c>
      <c r="D4" s="2" t="s">
        <v>13</v>
      </c>
      <c r="E4" s="8">
        <v>14249</v>
      </c>
      <c r="F4" s="7">
        <f>E4/5280</f>
        <v>2.6986742424242425</v>
      </c>
      <c r="G4" s="2" t="s">
        <v>12</v>
      </c>
      <c r="H4" s="2">
        <v>5</v>
      </c>
      <c r="I4" s="4" t="str">
        <f>"replace " &amp; E4 &amp; "' of " &amp; D4 &amp; " with " &amp; G4</f>
        <v>replace 14249' of 2C/2AR with 3-1/0 ACSR TW</v>
      </c>
      <c r="J4" s="2" t="s">
        <v>11</v>
      </c>
      <c r="K4" s="2" t="s">
        <v>11</v>
      </c>
    </row>
    <row r="5" spans="1:11" x14ac:dyDescent="0.25">
      <c r="A5" s="2">
        <v>17183</v>
      </c>
      <c r="B5" s="2">
        <v>100403903</v>
      </c>
      <c r="C5" s="2" t="s">
        <v>90</v>
      </c>
      <c r="D5" s="2" t="s">
        <v>74</v>
      </c>
      <c r="E5" s="8" t="s">
        <v>11</v>
      </c>
      <c r="F5" s="7" t="s">
        <v>11</v>
      </c>
      <c r="G5" s="2" t="s">
        <v>31</v>
      </c>
      <c r="H5" s="2" t="s">
        <v>11</v>
      </c>
      <c r="I5" s="4" t="str">
        <f>"replace "  &amp; D5 &amp; " with " &amp; G5</f>
        <v>replace 600A SW with US SW w/FI</v>
      </c>
      <c r="J5" s="2">
        <v>39.876269389100003</v>
      </c>
      <c r="K5" s="2">
        <v>-121.37875145949999</v>
      </c>
    </row>
    <row r="6" spans="1:11" x14ac:dyDescent="0.25">
      <c r="A6" s="2">
        <v>17733</v>
      </c>
      <c r="B6" s="2">
        <v>100403908</v>
      </c>
      <c r="C6" s="2" t="s">
        <v>79</v>
      </c>
      <c r="D6" s="2" t="s">
        <v>72</v>
      </c>
      <c r="E6" s="8" t="s">
        <v>11</v>
      </c>
      <c r="F6" s="7" t="s">
        <v>11</v>
      </c>
      <c r="G6" s="2" t="s">
        <v>34</v>
      </c>
      <c r="H6" s="2" t="s">
        <v>11</v>
      </c>
      <c r="I6" s="4" t="s">
        <v>71</v>
      </c>
      <c r="J6" s="2">
        <v>39.874517146999999</v>
      </c>
      <c r="K6" s="2">
        <v>-121.37933198570001</v>
      </c>
    </row>
    <row r="7" spans="1:11" x14ac:dyDescent="0.25">
      <c r="A7" s="2" t="s">
        <v>70</v>
      </c>
      <c r="B7" s="2">
        <v>100403915</v>
      </c>
      <c r="C7" s="2" t="s">
        <v>89</v>
      </c>
      <c r="D7" s="2" t="s">
        <v>35</v>
      </c>
      <c r="E7" s="8" t="s">
        <v>11</v>
      </c>
      <c r="F7" s="7" t="s">
        <v>11</v>
      </c>
      <c r="G7" s="2" t="s">
        <v>34</v>
      </c>
      <c r="H7" s="2" t="s">
        <v>11</v>
      </c>
      <c r="I7" s="4" t="s">
        <v>88</v>
      </c>
      <c r="J7" s="2">
        <v>39.875757784000001</v>
      </c>
      <c r="K7" s="2">
        <v>-121.3729508994</v>
      </c>
    </row>
    <row r="8" spans="1:11" x14ac:dyDescent="0.25">
      <c r="A8" s="2">
        <v>805</v>
      </c>
      <c r="B8" s="2">
        <v>100403915</v>
      </c>
      <c r="C8" s="2" t="s">
        <v>68</v>
      </c>
      <c r="D8" s="2" t="s">
        <v>15</v>
      </c>
      <c r="E8" s="8" t="s">
        <v>11</v>
      </c>
      <c r="F8" s="7" t="s">
        <v>11</v>
      </c>
      <c r="G8" s="2" t="s">
        <v>80</v>
      </c>
      <c r="H8" s="2" t="s">
        <v>11</v>
      </c>
      <c r="I8" s="4" t="str">
        <f>"replace "  &amp; D8 &amp; " fuse with " &amp; G8</f>
        <v>replace 40T fuse with 18 ELF</v>
      </c>
      <c r="J8" s="2">
        <v>39.875757784000001</v>
      </c>
      <c r="K8" s="2">
        <v>-121.3729508994</v>
      </c>
    </row>
  </sheetData>
  <mergeCells count="1">
    <mergeCell ref="A1:K1"/>
  </mergeCells>
  <pageMargins left="0.7" right="0.7" top="0.75" bottom="0.75" header="0.3" footer="0.3"/>
  <pageSetup scale="77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9C8F-1ABC-431F-933C-8FB75E81C0B8}">
  <sheetPr>
    <tabColor rgb="FFFF0000"/>
    <pageSetUpPr fitToPage="1"/>
  </sheetPr>
  <dimension ref="A1:K7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SUMIFS($E$4:$E$5,$G$4:$G$5,G3)</f>
        <v>1351</v>
      </c>
      <c r="F3" s="7">
        <f t="shared" ref="F3" si="0">E3/5280</f>
        <v>0.25587121212121211</v>
      </c>
      <c r="G3" s="2" t="s">
        <v>12</v>
      </c>
      <c r="H3" s="2" t="s">
        <v>11</v>
      </c>
      <c r="I3" s="4" t="str">
        <f>"replace " &amp; E3 &amp; "' of " &amp; D3 &amp; " with " &amp; G3 &amp; " total"</f>
        <v>replace 1351' of 1/0 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26</v>
      </c>
      <c r="D4" s="2" t="s">
        <v>13</v>
      </c>
      <c r="E4" s="8">
        <v>215</v>
      </c>
      <c r="F4" s="7">
        <f t="shared" ref="F4:F5" si="1">E4/5280</f>
        <v>4.0719696969696968E-2</v>
      </c>
      <c r="G4" s="2" t="s">
        <v>12</v>
      </c>
      <c r="H4" s="2">
        <v>0</v>
      </c>
      <c r="I4" s="4" t="str">
        <f t="shared" ref="I4:I5" si="2">"replace " &amp; E4 &amp; "' of " &amp; D4 &amp; " with " &amp; G4</f>
        <v>replace 215'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23</v>
      </c>
      <c r="D5" s="2" t="s">
        <v>13</v>
      </c>
      <c r="E5" s="8">
        <v>1136</v>
      </c>
      <c r="F5" s="7">
        <f t="shared" si="1"/>
        <v>0.21515151515151515</v>
      </c>
      <c r="G5" s="2" t="s">
        <v>12</v>
      </c>
      <c r="H5" s="2">
        <v>2</v>
      </c>
      <c r="I5" s="4" t="str">
        <f t="shared" si="2"/>
        <v>replace 1136' of 2C/2AR with 3-1/0 ACSR TW</v>
      </c>
      <c r="J5" s="2" t="s">
        <v>11</v>
      </c>
      <c r="K5" s="2" t="s">
        <v>11</v>
      </c>
    </row>
    <row r="6" spans="1:11" ht="30" x14ac:dyDescent="0.25">
      <c r="A6" s="2">
        <v>17137</v>
      </c>
      <c r="B6" s="2">
        <v>100391541</v>
      </c>
      <c r="C6" s="2" t="s">
        <v>16</v>
      </c>
      <c r="D6" s="3" t="s">
        <v>14</v>
      </c>
      <c r="E6" s="8" t="s">
        <v>11</v>
      </c>
      <c r="F6" s="7" t="s">
        <v>11</v>
      </c>
      <c r="G6" s="2" t="s">
        <v>22</v>
      </c>
      <c r="H6" s="2" t="s">
        <v>11</v>
      </c>
      <c r="I6" s="4" t="str">
        <f>"replace "  &amp; D6 &amp; " with " &amp; G6 &amp; " under PM# 35212441"</f>
        <v>replace 900A OH SW with 900A SW  under PM# 35212441</v>
      </c>
      <c r="J6" s="2">
        <v>39.911248644600001</v>
      </c>
      <c r="K6" s="2">
        <v>-121.32726104699999</v>
      </c>
    </row>
    <row r="7" spans="1:11" ht="75" x14ac:dyDescent="0.25">
      <c r="A7" s="2">
        <v>7141</v>
      </c>
      <c r="B7" s="2">
        <v>100391535</v>
      </c>
      <c r="C7" s="2" t="s">
        <v>17</v>
      </c>
      <c r="D7" s="2" t="s">
        <v>15</v>
      </c>
      <c r="E7" s="8" t="s">
        <v>11</v>
      </c>
      <c r="F7" s="7" t="s">
        <v>11</v>
      </c>
      <c r="G7" s="2" t="s">
        <v>20</v>
      </c>
      <c r="H7" s="2" t="s">
        <v>11</v>
      </c>
      <c r="I7" s="4" t="str">
        <f>"replace "  &amp; D7 &amp; " fuse with " &amp; G7 &amp; "
P MTT: 120A, P Curve; 163, P TD: 1, P Adder: 0, P Inst: 1200A
G MTT: 70A, G Curve: 132, G TD: 1, G Adder: 0, G Inst: 770A"</f>
        <v>replace 40T fuse with G&amp;W Viper LR
P MTT: 120A, P Curve; 163, P TD: 1, P Adder: 0, P Inst: 1200A
G MTT: 70A, G Curve: 132, G TD: 1, G Adder: 0, G Inst: 770A</v>
      </c>
      <c r="J7" s="2">
        <v>39.910736011399997</v>
      </c>
      <c r="K7" s="2">
        <v>-121.327511917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2ED8-1C91-482C-B0C8-86B61AEABFA5}">
  <sheetPr>
    <tabColor rgb="FFFF0000"/>
    <pageSetUpPr fitToPage="1"/>
  </sheetPr>
  <dimension ref="A1:K7"/>
  <sheetViews>
    <sheetView zoomScale="85" zoomScaleNormal="85" workbookViewId="0">
      <selection sqref="A1:K1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x14ac:dyDescent="0.25">
      <c r="A3" s="2" t="s">
        <v>11</v>
      </c>
      <c r="B3" s="2" t="s">
        <v>11</v>
      </c>
      <c r="C3" s="9"/>
      <c r="D3" s="2" t="s">
        <v>19</v>
      </c>
      <c r="E3" s="8">
        <f>SUMIFS($E$4:$E$6,$G$4:$G$6,G3)</f>
        <v>9988</v>
      </c>
      <c r="F3" s="7">
        <f>E3/5280</f>
        <v>1.8916666666666666</v>
      </c>
      <c r="G3" s="2" t="s">
        <v>12</v>
      </c>
      <c r="H3" s="2" t="s">
        <v>11</v>
      </c>
      <c r="I3" s="4" t="str">
        <f>"replace " &amp; E3 &amp; "' of " &amp; D3 &amp; " with " &amp; G3 &amp; " total"</f>
        <v>replace 9988' of 1/0 AR with 3-1/0 ACSR TW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3" t="s">
        <v>63</v>
      </c>
      <c r="D4" s="2" t="s">
        <v>13</v>
      </c>
      <c r="E4" s="8">
        <v>9360</v>
      </c>
      <c r="F4" s="7">
        <f>E4/5280</f>
        <v>1.7727272727272727</v>
      </c>
      <c r="G4" s="2" t="s">
        <v>12</v>
      </c>
      <c r="H4" s="2">
        <v>5</v>
      </c>
      <c r="I4" s="4" t="str">
        <f>"replace " &amp; E4 &amp; "' of " &amp; D4 &amp; " with " &amp; G4</f>
        <v>replace 9360' of 2C/2AR with 3-1/0 ACSR TW</v>
      </c>
      <c r="J4" s="2" t="s">
        <v>11</v>
      </c>
      <c r="K4" s="2" t="s">
        <v>11</v>
      </c>
    </row>
    <row r="5" spans="1:11" x14ac:dyDescent="0.25">
      <c r="A5" s="2" t="s">
        <v>11</v>
      </c>
      <c r="B5" s="2" t="s">
        <v>11</v>
      </c>
      <c r="C5" s="3" t="s">
        <v>65</v>
      </c>
      <c r="D5" s="2" t="s">
        <v>13</v>
      </c>
      <c r="E5" s="8">
        <v>628</v>
      </c>
      <c r="F5" s="7">
        <f>E5/5280</f>
        <v>0.11893939393939394</v>
      </c>
      <c r="G5" s="2" t="s">
        <v>12</v>
      </c>
      <c r="H5" s="2">
        <v>0</v>
      </c>
      <c r="I5" s="4" t="str">
        <f>"replace " &amp; E5 &amp; "' of " &amp; D5 &amp; " with " &amp; G5</f>
        <v>replace 628' of 2C/2AR with 3-1/0 ACSR TW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2" t="s">
        <v>60</v>
      </c>
      <c r="D6" s="2" t="s">
        <v>61</v>
      </c>
      <c r="E6" s="8">
        <v>1130</v>
      </c>
      <c r="F6" s="7">
        <f>E6/5280</f>
        <v>0.21401515151515152</v>
      </c>
      <c r="G6" s="2" t="s">
        <v>34</v>
      </c>
      <c r="H6" s="2">
        <v>0</v>
      </c>
      <c r="I6" s="4" t="str">
        <f>"remove " &amp; E6 &amp; "' of " &amp; D6</f>
        <v>remove 1130' of 2C</v>
      </c>
      <c r="J6" s="2" t="s">
        <v>11</v>
      </c>
      <c r="K6" s="2" t="s">
        <v>11</v>
      </c>
    </row>
    <row r="7" spans="1:11" x14ac:dyDescent="0.25">
      <c r="A7" s="2">
        <v>941</v>
      </c>
      <c r="B7" s="2">
        <v>100391300</v>
      </c>
      <c r="C7" s="2" t="s">
        <v>41</v>
      </c>
      <c r="D7" s="2" t="s">
        <v>35</v>
      </c>
      <c r="E7" s="8" t="s">
        <v>11</v>
      </c>
      <c r="F7" s="7" t="s">
        <v>11</v>
      </c>
      <c r="G7" s="2" t="s">
        <v>34</v>
      </c>
      <c r="H7" s="2" t="s">
        <v>11</v>
      </c>
      <c r="I7" s="4" t="s">
        <v>33</v>
      </c>
      <c r="J7" s="2">
        <v>39.9007164557</v>
      </c>
      <c r="K7" s="2">
        <v>-121.3594076975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CF7C-2F6E-4481-A33B-34C9535FC84E}">
  <sheetPr>
    <tabColor rgb="FFFF0000"/>
    <pageSetUpPr fitToPage="1"/>
  </sheetPr>
  <dimension ref="A1:K14"/>
  <sheetViews>
    <sheetView tabSelected="1" zoomScale="85" zoomScaleNormal="85" workbookViewId="0">
      <selection activeCell="M2" sqref="M2"/>
    </sheetView>
  </sheetViews>
  <sheetFormatPr defaultRowHeight="15" x14ac:dyDescent="0.25"/>
  <cols>
    <col min="1" max="1" width="12" style="1" bestFit="1" customWidth="1"/>
    <col min="2" max="2" width="13.42578125" style="1" customWidth="1"/>
    <col min="3" max="3" width="10.7109375" style="1" customWidth="1"/>
    <col min="4" max="4" width="10.28515625" style="1" customWidth="1"/>
    <col min="5" max="5" width="8.140625" style="1" customWidth="1"/>
    <col min="6" max="6" width="9.140625" style="1"/>
    <col min="7" max="7" width="17.7109375" style="1" bestFit="1" customWidth="1"/>
    <col min="8" max="8" width="15.140625" style="1" customWidth="1"/>
    <col min="9" max="9" width="44.85546875" style="1" customWidth="1"/>
    <col min="10" max="10" width="9.28515625" style="1" bestFit="1" customWidth="1"/>
    <col min="11" max="11" width="10.42578125" style="1" bestFit="1" customWidth="1"/>
    <col min="12" max="16384" width="9.140625" style="1"/>
  </cols>
  <sheetData>
    <row r="1" spans="1:11" ht="18.75" customHeight="1" x14ac:dyDescent="0.3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x14ac:dyDescent="0.25">
      <c r="A2" s="5" t="s">
        <v>2</v>
      </c>
      <c r="B2" s="5" t="s">
        <v>1</v>
      </c>
      <c r="C2" s="6" t="s">
        <v>10</v>
      </c>
      <c r="D2" s="6" t="s">
        <v>3</v>
      </c>
      <c r="E2" s="5" t="s">
        <v>5</v>
      </c>
      <c r="F2" s="5" t="s">
        <v>6</v>
      </c>
      <c r="G2" s="5" t="s">
        <v>4</v>
      </c>
      <c r="H2" s="5" t="s">
        <v>0</v>
      </c>
      <c r="I2" s="6" t="s">
        <v>7</v>
      </c>
      <c r="J2" s="5" t="s">
        <v>8</v>
      </c>
      <c r="K2" s="5" t="s">
        <v>9</v>
      </c>
    </row>
    <row r="3" spans="1:11" ht="30" x14ac:dyDescent="0.25">
      <c r="A3" s="2" t="s">
        <v>11</v>
      </c>
      <c r="B3" s="2" t="s">
        <v>11</v>
      </c>
      <c r="C3" s="10"/>
      <c r="D3" s="2" t="s">
        <v>13</v>
      </c>
      <c r="E3" s="8">
        <f>SUMIFS($E$5:$E$7,$G$5:$G$7,G3)</f>
        <v>9690</v>
      </c>
      <c r="F3" s="7">
        <f>E3/5280</f>
        <v>1.8352272727272727</v>
      </c>
      <c r="G3" s="3" t="s">
        <v>27</v>
      </c>
      <c r="H3" s="2" t="s">
        <v>11</v>
      </c>
      <c r="I3" s="4" t="str">
        <f>"replace " &amp; E3 &amp; "' of " &amp; D3 &amp; " with " &amp; G3 &amp; " total"</f>
        <v>replace 9690' of 2C/2AR with 3-600 AL EPR + 6” spare total</v>
      </c>
      <c r="J3" s="2" t="s">
        <v>11</v>
      </c>
      <c r="K3" s="2" t="s">
        <v>11</v>
      </c>
    </row>
    <row r="4" spans="1:11" x14ac:dyDescent="0.25">
      <c r="A4" s="2" t="s">
        <v>11</v>
      </c>
      <c r="B4" s="2" t="s">
        <v>11</v>
      </c>
      <c r="C4" s="9"/>
      <c r="D4" s="2" t="s">
        <v>19</v>
      </c>
      <c r="E4" s="8">
        <f>SUMIFS($E$5:$E$7,$G$5:$G$7,G4)</f>
        <v>160</v>
      </c>
      <c r="F4" s="7">
        <f>E4/5280</f>
        <v>3.0303030303030304E-2</v>
      </c>
      <c r="G4" s="2" t="s">
        <v>12</v>
      </c>
      <c r="H4" s="2" t="s">
        <v>11</v>
      </c>
      <c r="I4" s="4" t="str">
        <f>"replace " &amp; E4 &amp; "' of " &amp; D4 &amp; " with " &amp; G4 &amp; " total"</f>
        <v>replace 160' of 1/0 AR with 3-1/0 ACSR TW total</v>
      </c>
      <c r="J4" s="2" t="s">
        <v>11</v>
      </c>
      <c r="K4" s="2" t="s">
        <v>11</v>
      </c>
    </row>
    <row r="5" spans="1:11" ht="30" x14ac:dyDescent="0.25">
      <c r="A5" s="2" t="s">
        <v>11</v>
      </c>
      <c r="B5" s="2" t="s">
        <v>11</v>
      </c>
      <c r="C5" s="3" t="s">
        <v>94</v>
      </c>
      <c r="D5" s="2" t="s">
        <v>13</v>
      </c>
      <c r="E5" s="8">
        <v>9690</v>
      </c>
      <c r="F5" s="7">
        <f>E5/5280</f>
        <v>1.8352272727272727</v>
      </c>
      <c r="G5" s="3" t="s">
        <v>27</v>
      </c>
      <c r="H5" s="2">
        <v>2</v>
      </c>
      <c r="I5" s="4" t="str">
        <f>"replace " &amp; E5 &amp; "' of " &amp; D5 &amp; " with " &amp; G5</f>
        <v>replace 9690' of 2C/2AR with 3-600 AL EPR + 6” spare</v>
      </c>
      <c r="J5" s="2" t="s">
        <v>11</v>
      </c>
      <c r="K5" s="2" t="s">
        <v>11</v>
      </c>
    </row>
    <row r="6" spans="1:11" x14ac:dyDescent="0.25">
      <c r="A6" s="2" t="s">
        <v>11</v>
      </c>
      <c r="B6" s="2" t="s">
        <v>11</v>
      </c>
      <c r="C6" s="3" t="s">
        <v>85</v>
      </c>
      <c r="D6" s="2" t="s">
        <v>13</v>
      </c>
      <c r="E6" s="8">
        <v>50</v>
      </c>
      <c r="F6" s="7">
        <f>E6/5280</f>
        <v>9.46969696969697E-3</v>
      </c>
      <c r="G6" s="2" t="s">
        <v>12</v>
      </c>
      <c r="H6" s="2">
        <v>0</v>
      </c>
      <c r="I6" s="4" t="str">
        <f>"replace " &amp; E6 &amp; "' of " &amp; D6 &amp; " with " &amp; G6</f>
        <v>replace 50' of 2C/2AR with 3-1/0 ACSR TW</v>
      </c>
      <c r="J6" s="2" t="s">
        <v>11</v>
      </c>
      <c r="K6" s="2" t="s">
        <v>11</v>
      </c>
    </row>
    <row r="7" spans="1:11" x14ac:dyDescent="0.25">
      <c r="A7" s="2" t="s">
        <v>11</v>
      </c>
      <c r="B7" s="2" t="s">
        <v>11</v>
      </c>
      <c r="C7" s="3" t="s">
        <v>84</v>
      </c>
      <c r="D7" s="2" t="s">
        <v>19</v>
      </c>
      <c r="E7" s="8">
        <v>110</v>
      </c>
      <c r="F7" s="7">
        <f>E7/5280</f>
        <v>2.0833333333333332E-2</v>
      </c>
      <c r="G7" s="2" t="s">
        <v>12</v>
      </c>
      <c r="H7" s="2">
        <v>0</v>
      </c>
      <c r="I7" s="4" t="str">
        <f>"replace " &amp; E7 &amp; "' of " &amp; D7 &amp; " with " &amp; G7</f>
        <v>replace 110' of 1/0 AR with 3-1/0 ACSR TW</v>
      </c>
      <c r="J7" s="2" t="s">
        <v>11</v>
      </c>
      <c r="K7" s="2" t="s">
        <v>11</v>
      </c>
    </row>
    <row r="8" spans="1:11" x14ac:dyDescent="0.25">
      <c r="A8" s="2" t="s">
        <v>11</v>
      </c>
      <c r="B8" s="2" t="s">
        <v>11</v>
      </c>
      <c r="C8" s="2" t="s">
        <v>90</v>
      </c>
      <c r="D8" s="2" t="s">
        <v>11</v>
      </c>
      <c r="E8" s="8" t="s">
        <v>11</v>
      </c>
      <c r="F8" s="7" t="s">
        <v>11</v>
      </c>
      <c r="G8" s="2" t="s">
        <v>31</v>
      </c>
      <c r="H8" s="2" t="s">
        <v>11</v>
      </c>
      <c r="I8" s="4" t="str">
        <f>"install "   &amp; G8 &amp; " on new pole"</f>
        <v>install US SW w/FI on new pole</v>
      </c>
      <c r="J8" s="2">
        <v>39.899000000000001</v>
      </c>
      <c r="K8" s="2">
        <v>-121.3596</v>
      </c>
    </row>
    <row r="9" spans="1:11" x14ac:dyDescent="0.25">
      <c r="A9" s="2" t="s">
        <v>11</v>
      </c>
      <c r="B9" s="2" t="s">
        <v>11</v>
      </c>
      <c r="C9" s="2" t="s">
        <v>81</v>
      </c>
      <c r="D9" s="2" t="s">
        <v>11</v>
      </c>
      <c r="E9" s="8" t="s">
        <v>11</v>
      </c>
      <c r="F9" s="7" t="s">
        <v>11</v>
      </c>
      <c r="G9" s="2" t="s">
        <v>80</v>
      </c>
      <c r="H9" s="2" t="s">
        <v>11</v>
      </c>
      <c r="I9" s="4" t="str">
        <f>"install "   &amp; G9 &amp; " fuse on new pole"</f>
        <v>install 18 ELF fuse on new pole</v>
      </c>
      <c r="J9" s="2">
        <v>39.876086000000001</v>
      </c>
      <c r="K9" s="2">
        <v>-121.37276199999999</v>
      </c>
    </row>
    <row r="10" spans="1:11" x14ac:dyDescent="0.25">
      <c r="A10" s="2" t="s">
        <v>11</v>
      </c>
      <c r="B10" s="2">
        <v>100403879</v>
      </c>
      <c r="C10" s="2" t="s">
        <v>79</v>
      </c>
      <c r="D10" s="2" t="s">
        <v>78</v>
      </c>
      <c r="E10" s="8" t="s">
        <v>11</v>
      </c>
      <c r="F10" s="7" t="s">
        <v>11</v>
      </c>
      <c r="G10" s="2" t="s">
        <v>77</v>
      </c>
      <c r="H10" s="2" t="s">
        <v>11</v>
      </c>
      <c r="I10" s="4" t="s">
        <v>76</v>
      </c>
      <c r="J10" s="2">
        <v>39.886803096199998</v>
      </c>
      <c r="K10" s="2">
        <v>-121.3703484342</v>
      </c>
    </row>
    <row r="11" spans="1:11" x14ac:dyDescent="0.25">
      <c r="A11" s="2">
        <v>17183</v>
      </c>
      <c r="B11" s="2">
        <v>100403903</v>
      </c>
      <c r="C11" s="2" t="s">
        <v>75</v>
      </c>
      <c r="D11" s="2" t="s">
        <v>74</v>
      </c>
      <c r="E11" s="8" t="s">
        <v>11</v>
      </c>
      <c r="F11" s="7" t="s">
        <v>11</v>
      </c>
      <c r="G11" s="2" t="s">
        <v>34</v>
      </c>
      <c r="H11" s="2" t="s">
        <v>11</v>
      </c>
      <c r="I11" s="4" t="s">
        <v>33</v>
      </c>
      <c r="J11" s="2">
        <v>39.876269389100003</v>
      </c>
      <c r="K11" s="2">
        <v>-121.37875145949999</v>
      </c>
    </row>
    <row r="12" spans="1:11" x14ac:dyDescent="0.25">
      <c r="A12" s="2">
        <v>17733</v>
      </c>
      <c r="B12" s="2">
        <v>100403908</v>
      </c>
      <c r="C12" s="2" t="s">
        <v>73</v>
      </c>
      <c r="D12" s="2" t="s">
        <v>72</v>
      </c>
      <c r="E12" s="8" t="s">
        <v>11</v>
      </c>
      <c r="F12" s="7" t="s">
        <v>11</v>
      </c>
      <c r="G12" s="2" t="s">
        <v>34</v>
      </c>
      <c r="H12" s="2" t="s">
        <v>11</v>
      </c>
      <c r="I12" s="4" t="s">
        <v>71</v>
      </c>
      <c r="J12" s="2">
        <v>39.874517146999999</v>
      </c>
      <c r="K12" s="2">
        <v>-121.37933198570001</v>
      </c>
    </row>
    <row r="13" spans="1:11" x14ac:dyDescent="0.25">
      <c r="A13" s="2" t="s">
        <v>70</v>
      </c>
      <c r="B13" s="2" t="s">
        <v>11</v>
      </c>
      <c r="C13" s="2" t="s">
        <v>93</v>
      </c>
      <c r="D13" s="2" t="s">
        <v>69</v>
      </c>
      <c r="E13" s="8" t="s">
        <v>11</v>
      </c>
      <c r="F13" s="7" t="s">
        <v>11</v>
      </c>
      <c r="G13" s="2" t="s">
        <v>34</v>
      </c>
      <c r="H13" s="2" t="s">
        <v>11</v>
      </c>
      <c r="I13" s="4" t="s">
        <v>33</v>
      </c>
      <c r="J13" s="2">
        <v>39.875984000000003</v>
      </c>
      <c r="K13" s="2">
        <v>-121.372908</v>
      </c>
    </row>
    <row r="14" spans="1:11" x14ac:dyDescent="0.25">
      <c r="A14" s="2">
        <v>805</v>
      </c>
      <c r="B14" s="2" t="s">
        <v>11</v>
      </c>
      <c r="C14" s="2" t="s">
        <v>93</v>
      </c>
      <c r="D14" s="2" t="s">
        <v>15</v>
      </c>
      <c r="E14" s="8" t="s">
        <v>11</v>
      </c>
      <c r="F14" s="7" t="s">
        <v>11</v>
      </c>
      <c r="G14" s="2" t="s">
        <v>34</v>
      </c>
      <c r="H14" s="2" t="s">
        <v>11</v>
      </c>
      <c r="I14" s="4" t="s">
        <v>67</v>
      </c>
      <c r="J14" s="2">
        <v>39.875984000000003</v>
      </c>
      <c r="K14" s="2">
        <v>-121.372908</v>
      </c>
    </row>
  </sheetData>
  <mergeCells count="1">
    <mergeCell ref="A1:K1"/>
  </mergeCells>
  <pageMargins left="0.7" right="0.7" top="0.75" bottom="0.75" header="0.3" footer="0.3"/>
  <pageSetup scale="75" fitToHeight="0" orientation="landscape" r:id="rId1"/>
  <headerFooter>
    <oddFooter>&amp;C&amp;"arial,Bold"Internal</oddFooter>
    <evenFooter>&amp;C&amp;"arial,Bold"Internal</evenFooter>
    <firstFooter>&amp;C&amp;"arial,Bold"Internal</first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0B6C477E8834FA3E069FFFB5E318C" ma:contentTypeVersion="6" ma:contentTypeDescription="Create a new document." ma:contentTypeScope="" ma:versionID="80a9b76dd0a5deba47405763eb6d6963">
  <xsd:schema xmlns:xsd="http://www.w3.org/2001/XMLSchema" xmlns:xs="http://www.w3.org/2001/XMLSchema" xmlns:p="http://schemas.microsoft.com/office/2006/metadata/properties" xmlns:ns3="28fe2fc0-16cb-4397-832b-472e0da047fa" xmlns:ns4="6a8ffb7a-4736-4775-a897-ca2b2a52c6ab" targetNamespace="http://schemas.microsoft.com/office/2006/metadata/properties" ma:root="true" ma:fieldsID="4629cbcd4dcb0ac322a530241c60c60e" ns3:_="" ns4:_="">
    <xsd:import namespace="28fe2fc0-16cb-4397-832b-472e0da047fa"/>
    <xsd:import namespace="6a8ffb7a-4736-4775-a897-ca2b2a52c6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2fc0-16cb-4397-832b-472e0da047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ffb7a-4736-4775-a897-ca2b2a52c6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3F952-875B-4E78-A224-56FDD6E42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DA63AE-3CD1-4D6B-8EE6-724D9FCF97A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a8ffb7a-4736-4775-a897-ca2b2a52c6ab"/>
    <ds:schemaRef ds:uri="28fe2fc0-16cb-4397-832b-472e0da047f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7D37D2-F631-451E-9510-BE7FEADBD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e2fc0-16cb-4397-832b-472e0da047fa"/>
    <ds:schemaRef ds:uri="6a8ffb7a-4736-4775-a897-ca2b2a52c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Preferred-BC1101CB-Seg1</vt:lpstr>
      <vt:lpstr>Preferred-BC1101CB-Seg2</vt:lpstr>
      <vt:lpstr>Preferred-BC1101CB-Seg3</vt:lpstr>
      <vt:lpstr>Alt 1-BC1101CB-Seg1</vt:lpstr>
      <vt:lpstr>Alt 1-BC1101CB-Seg2</vt:lpstr>
      <vt:lpstr>Alt 1-BC1101CB-Seg3</vt:lpstr>
      <vt:lpstr>Alt 2-BC1101CB-Seg1 </vt:lpstr>
      <vt:lpstr>Alt 2-BC1101CB-Seg2</vt:lpstr>
      <vt:lpstr>Alt 2-BC1101CB-Seg3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2020-12-11T23:42:31Z</cp:lastPrinted>
  <dcterms:created xsi:type="dcterms:W3CDTF">2020-03-13T23:13:36Z</dcterms:created>
  <dcterms:modified xsi:type="dcterms:W3CDTF">2021-02-18T16:38:57Z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0x0101005310B6C477E8834FA3E069FFFB5E318C</vt:lpwstr>
  </property>
  <property fmtid="{D5CDD505-2E9C-101B-9397-08002B2CF9AE}" pid="3" name="TitusGUID">
    <vt:lpwstr>98b18e40-c7ad-4f06-b627-f2c17f0f17e2</vt:lpwstr>
  </property>
  <property fmtid="{D5CDD505-2E9C-101B-9397-08002B2CF9AE}" pid="4" name="Classification">
    <vt:lpwstr>Internal</vt:lpwstr>
  </property>
</Properties>
</file>